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4908" yWindow="2088" windowWidth="20232" windowHeight="13176"/>
  </bookViews>
  <sheets>
    <sheet name="Estimated Tax" sheetId="1" r:id="rId1"/>
    <sheet name="IntermediateResults" sheetId="2" r:id="rId2"/>
    <sheet name="TaxTables" sheetId="3" r:id="rId3"/>
    <sheet name="Tax" sheetId="4" r:id="rId4"/>
    <sheet name="SSTax" sheetId="5" r:id="rId5"/>
    <sheet name="Version" sheetId="6" r:id="rId6"/>
  </sheets>
  <definedNames>
    <definedName name="ET_AdjustedGrossIncome">'Estimated Tax'!$F$19</definedName>
    <definedName name="ET_AmountDue">'Estimated Tax'!$F$22</definedName>
    <definedName name="ET_SpouseAge">'Estimated Tax'!$F$6</definedName>
    <definedName name="ET_TaxableIncome">'Estimated Tax'!$F$20</definedName>
    <definedName name="ET_TaxpayerAge">'Estimated Tax'!$F$5</definedName>
    <definedName name="ET_TotalTax">'Estimated Tax'!$F$21</definedName>
    <definedName name="IN_AlimonyPaid">'Estimated Tax'!$F$40</definedName>
    <definedName name="IN_CapitalGains">'Estimated Tax'!$F$35</definedName>
    <definedName name="IN_DoctorsVisits">'Estimated Tax'!$F$46</definedName>
    <definedName name="IN_EducatorExpenses">'Estimated Tax'!$F$38</definedName>
    <definedName name="IN_EstimatedTaxesPaid">'Estimated Tax'!$F$67</definedName>
    <definedName name="IN_FilingStatus">'Estimated Tax'!$B$4</definedName>
    <definedName name="IN_GiftsToCharity">'Estimated Tax'!$F$58</definedName>
    <definedName name="IN_HealthSavingsAcct">'Estimated Tax'!$F$39</definedName>
    <definedName name="IN_IRADeduction">'Estimated Tax'!$F$41</definedName>
    <definedName name="IN_MedicalAids">'Estimated Tax'!$F$48</definedName>
    <definedName name="IN_MedicalInsurance">'Estimated Tax'!$F$45</definedName>
    <definedName name="IN_MedicalMiles">'Estimated Tax'!$F$52</definedName>
    <definedName name="IN_MortgageInterest">'Estimated Tax'!$F$57</definedName>
    <definedName name="IN_NonCashGiftsToCharity">'Estimated Tax'!$F$59</definedName>
    <definedName name="IN_NonrefundableCredits">'Estimated Tax'!$F$62</definedName>
    <definedName name="IN_OrdinaryDividends">'Estimated Tax'!$F$32</definedName>
    <definedName name="IN_OtherMedicalExpenses">'Estimated Tax'!$F$49</definedName>
    <definedName name="IN_PerscriptionDrugs">'Estimated Tax'!$F$47</definedName>
    <definedName name="IN_PersonalPropertyTax">'Estimated Tax'!$F$56</definedName>
    <definedName name="IN_PropertyTax">'Estimated Tax'!$F$55</definedName>
    <definedName name="IN_QualifiedDividends">'Estimated Tax'!$F$31</definedName>
    <definedName name="IN_RefundableCredits">'Estimated Tax'!$F$63</definedName>
    <definedName name="IN_RetirementAccounts">'Estimated Tax'!$F$33</definedName>
    <definedName name="IN_SalesTax">'Estimated Tax'!$F$54</definedName>
    <definedName name="IN_SocialSecurity">'Estimated Tax'!$F$34</definedName>
    <definedName name="IN_SpouseLTC">'Estimated Tax'!$F$51</definedName>
    <definedName name="IN_StateIncomeTax">'Estimated Tax'!$F$53</definedName>
    <definedName name="IN_StudentLoanInterest">'Estimated Tax'!$F$42</definedName>
    <definedName name="IN_TaxableInterest">'Estimated Tax'!$F$30</definedName>
    <definedName name="IN_TaxExemptInterest">'Estimated Tax'!$F$29</definedName>
    <definedName name="IN_TaxpayerLTC">'Estimated Tax'!$F$50</definedName>
    <definedName name="IN_Wages">'Estimated Tax'!$F$28</definedName>
    <definedName name="IN_Withholding">'Estimated Tax'!$F$66</definedName>
    <definedName name="IR_Adjustments">IntermediateResults!$F$7</definedName>
    <definedName name="IR_CapitalGains">IntermediateResults!$F$4</definedName>
    <definedName name="IR_Deductions">IntermediateResults!$F$20</definedName>
    <definedName name="IR_Exemptions">IntermediateResults!$F$22</definedName>
    <definedName name="IR_MedicalDeduction">IntermediateResults!$F$13</definedName>
    <definedName name="IR_OtherTaxes">IntermediateResults!$F$23</definedName>
    <definedName name="IR_Payments">IntermediateResults!$F$21</definedName>
    <definedName name="IR_StateAndLocalTaxes">IntermediateResults!$F$14</definedName>
    <definedName name="IR_TotalIncome">IntermediateResults!$F$5</definedName>
    <definedName name="IR_TotalIncomeWithoutSS">IntermediateResults!$F$6</definedName>
    <definedName name="Line_14" localSheetId="3">Tax!$B$25</definedName>
    <definedName name="SS_Line_1" localSheetId="4">SSTax!$B$13</definedName>
    <definedName name="SS_Line_10" localSheetId="4">SSTax!$B$22</definedName>
    <definedName name="SS_Line_11" localSheetId="4">SSTax!$B$23</definedName>
    <definedName name="SS_Line_12" localSheetId="4">SSTax!$B$24</definedName>
    <definedName name="SS_Line_13" localSheetId="4">SSTax!$B$25</definedName>
    <definedName name="SS_Line_14" localSheetId="4">SSTax!$B$26</definedName>
    <definedName name="SS_Line_15" localSheetId="4">SSTax!$B$27</definedName>
    <definedName name="SS_Line_16" localSheetId="4">SSTax!$B$28</definedName>
    <definedName name="SS_Line_17" localSheetId="4">SSTax!$B$29</definedName>
    <definedName name="SS_Line_18" localSheetId="4">SSTax!$B$30</definedName>
    <definedName name="SS_Line_19" localSheetId="4">SSTax!$B$31</definedName>
    <definedName name="SS_Line_2" localSheetId="4">SSTax!$B$14</definedName>
    <definedName name="SS_Line_3" localSheetId="4">SSTax!$B$15</definedName>
    <definedName name="SS_Line_4" localSheetId="4">SSTax!$B$16</definedName>
    <definedName name="SS_Line_5" localSheetId="4">SSTax!$B$17</definedName>
    <definedName name="SS_Line_6" localSheetId="4">SSTax!$B$18</definedName>
    <definedName name="SS_Line_7" localSheetId="4">SSTax!$B$19</definedName>
    <definedName name="SS_Line_8" localSheetId="4">SSTax!$B$20</definedName>
    <definedName name="SS_Line_9" localSheetId="4">SSTax!$B$21</definedName>
    <definedName name="SS_TaxableSocialSecurity">SSTax!$B$31</definedName>
    <definedName name="TT_BrktEnd">TaxTables!$C$41:$C$61</definedName>
    <definedName name="TT_BrktStart">TaxTables!$B$41:$B$61</definedName>
    <definedName name="TT_BusinessMileage">TaxTables!$C$12</definedName>
    <definedName name="TT_CG_15">2</definedName>
    <definedName name="TT_CG_20">3</definedName>
    <definedName name="TT_CG_Table">TaxTables!$A$72:$C$76</definedName>
    <definedName name="TT_CharityMileage">TaxTables!$C$11</definedName>
    <definedName name="TT_CumTax">TaxTables!$D$41:$D$61</definedName>
    <definedName name="TT_FilingStatus">TaxTables!$A$41:$A$61</definedName>
    <definedName name="TT_MedicalMileage">TaxTables!$C$10</definedName>
    <definedName name="TT_SS_Base">2</definedName>
    <definedName name="TT_SS_Range">3</definedName>
    <definedName name="TT_SS_Table">TaxTables!$A$87:$D$91</definedName>
    <definedName name="TT_StdDeduct">2</definedName>
    <definedName name="TT_StdDeduct_Table">TaxTables!$A$23:$C$27</definedName>
    <definedName name="TT_StdDeductExtra">3</definedName>
    <definedName name="TT_Tax_Table">TaxTables!$A$41:$E$61</definedName>
    <definedName name="TT_TaxRate">TaxTables!$E$41:$E$61</definedName>
    <definedName name="TX_Line_1" localSheetId="3">Tax!$B$12</definedName>
    <definedName name="TX_Line_10" localSheetId="3">Tax!$B$21</definedName>
    <definedName name="TX_Line_11" localSheetId="3">Tax!$B$22</definedName>
    <definedName name="TX_Line_12" localSheetId="3">Tax!$B$23</definedName>
    <definedName name="TX_Line_13" localSheetId="3">Tax!$B$24</definedName>
    <definedName name="TX_Line_14" localSheetId="3">Tax!$B$25</definedName>
    <definedName name="TX_Line_15" localSheetId="3">Tax!$B$26</definedName>
    <definedName name="TX_Line_16" localSheetId="3">Tax!$B$27</definedName>
    <definedName name="TX_Line_17" localSheetId="3">Tax!$B$28</definedName>
    <definedName name="TX_Line_18" localSheetId="3">Tax!$B$29</definedName>
    <definedName name="TX_Line_19" localSheetId="3">Tax!$B$30</definedName>
    <definedName name="TX_Line_2" localSheetId="3">Tax!$B$13</definedName>
    <definedName name="TX_Line_20" localSheetId="3">Tax!$B$31</definedName>
    <definedName name="TX_Line_21" localSheetId="3">Tax!$B$32</definedName>
    <definedName name="TX_Line_22" localSheetId="3">Tax!$B$36</definedName>
    <definedName name="TX_Line_23" localSheetId="3">Tax!$B$37</definedName>
    <definedName name="TX_Line_24" localSheetId="3">Tax!$B$41</definedName>
    <definedName name="TX_Line_25" localSheetId="3">Tax!$B$42</definedName>
    <definedName name="TX_Line_3" localSheetId="3">Tax!$B$14</definedName>
    <definedName name="TX_Line_4" localSheetId="3">Tax!$B$15</definedName>
    <definedName name="TX_Line_5" localSheetId="3">Tax!$B$16</definedName>
    <definedName name="TX_Line_6" localSheetId="3">Tax!$B$17</definedName>
    <definedName name="TX_Line_7" localSheetId="3">Tax!$B$18</definedName>
    <definedName name="TX_Line_8" localSheetId="3">Tax!$B$19</definedName>
    <definedName name="TX_Line_9" localSheetId="3">Tax!$B$20</definedName>
    <definedName name="TX_TotalTax">Tax!$B$42</definedName>
    <definedName name="Version">Version!$A$5</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 i="1"/>
  <c r="B24" i="4"/>
  <c r="B17"/>
  <c r="F16" i="2"/>
  <c r="B23" i="5"/>
  <c r="B21"/>
  <c r="F6" i="1"/>
  <c r="F10" i="2" s="1"/>
  <c r="B17" i="5"/>
  <c r="B16"/>
  <c r="B13"/>
  <c r="B30" s="1"/>
  <c r="B13" i="4"/>
  <c r="D91" i="3"/>
  <c r="D90"/>
  <c r="D89"/>
  <c r="D88"/>
  <c r="D87"/>
  <c r="D56"/>
  <c r="D57" s="1"/>
  <c r="D58" s="1"/>
  <c r="D59" s="1"/>
  <c r="D60" s="1"/>
  <c r="D61" s="1"/>
  <c r="D49"/>
  <c r="D50" s="1"/>
  <c r="D51" s="1"/>
  <c r="D52" s="1"/>
  <c r="D53" s="1"/>
  <c r="D54" s="1"/>
  <c r="D42"/>
  <c r="D43" s="1"/>
  <c r="D44" s="1"/>
  <c r="D45" s="1"/>
  <c r="D46" s="1"/>
  <c r="D47" s="1"/>
  <c r="F21" i="2"/>
  <c r="F14"/>
  <c r="F11"/>
  <c r="F7"/>
  <c r="B19" i="5" s="1"/>
  <c r="F4" i="2"/>
  <c r="B14" i="4" s="1"/>
  <c r="F5" i="1"/>
  <c r="F17" i="2" s="1"/>
  <c r="F3" i="1"/>
  <c r="B15" i="4" l="1"/>
  <c r="F18" i="2"/>
  <c r="F19" s="1"/>
  <c r="F6"/>
  <c r="B15" i="5" s="1"/>
  <c r="F9" i="2"/>
  <c r="F8" s="1"/>
  <c r="B14" i="5"/>
  <c r="B18" l="1"/>
  <c r="B20" s="1"/>
  <c r="B22" s="1"/>
  <c r="B24" s="1"/>
  <c r="B25" l="1"/>
  <c r="B26" s="1"/>
  <c r="B27" s="1"/>
  <c r="B28"/>
  <c r="B29" l="1"/>
  <c r="B31" l="1"/>
  <c r="F3" i="2" s="1"/>
  <c r="F5" l="1"/>
  <c r="F18" i="1" l="1"/>
  <c r="F19"/>
  <c r="F12" i="2" s="1"/>
  <c r="F13" s="1"/>
  <c r="F15" s="1"/>
  <c r="F20" s="1"/>
  <c r="F20" i="1" s="1"/>
  <c r="B12" i="4" l="1"/>
  <c r="B39" l="1"/>
  <c r="B40"/>
  <c r="B38"/>
  <c r="B21"/>
  <c r="B25"/>
  <c r="B16"/>
  <c r="B18"/>
  <c r="B41" l="1"/>
  <c r="B35"/>
  <c r="B33"/>
  <c r="B34"/>
  <c r="B19"/>
  <c r="B20" s="1"/>
  <c r="B36" l="1"/>
  <c r="B22"/>
  <c r="B23" s="1"/>
  <c r="B26"/>
  <c r="B27" s="1"/>
  <c r="B28" l="1"/>
  <c r="B29" s="1"/>
  <c r="B30" l="1"/>
  <c r="B31" s="1"/>
  <c r="B32" s="1"/>
  <c r="B37" s="1"/>
  <c r="B42" s="1"/>
  <c r="F21" i="1" s="1"/>
  <c r="F22" s="1"/>
  <c r="F23" s="1"/>
</calcChain>
</file>

<file path=xl/comments1.xml><?xml version="1.0" encoding="utf-8"?>
<comments xmlns="http://schemas.openxmlformats.org/spreadsheetml/2006/main">
  <authors>
    <author/>
  </authors>
  <commentList>
    <comment ref="D40" authorId="0">
      <text>
        <r>
          <rPr>
            <sz val="10"/>
            <color rgb="FF000000"/>
            <rFont val="Arial"/>
            <scheme val="minor"/>
          </rPr>
          <t>The cumulative tax is computed as (((Start of Bracket - End of Bracket) * Rate) + Cumulative Tax from the previous bracket).</t>
        </r>
      </text>
    </comment>
  </commentList>
</comments>
</file>

<file path=xl/sharedStrings.xml><?xml version="1.0" encoding="utf-8"?>
<sst xmlns="http://schemas.openxmlformats.org/spreadsheetml/2006/main" count="416" uniqueCount="307">
  <si>
    <t>Estimated Federal Tax Calculation for the Tax Year 2024</t>
  </si>
  <si>
    <t>Taxpayer Name</t>
  </si>
  <si>
    <t xml:space="preserve">Date: </t>
  </si>
  <si>
    <t>Filing Status</t>
  </si>
  <si>
    <t xml:space="preserve">Version: </t>
  </si>
  <si>
    <t>Taxpayer Birthday</t>
  </si>
  <si>
    <t xml:space="preserve">Age: </t>
  </si>
  <si>
    <t>Spouse Birthday</t>
  </si>
  <si>
    <t>Tax Formula</t>
  </si>
  <si>
    <t>Total Income</t>
  </si>
  <si>
    <t>= Income from all sources - Non-taxable Income</t>
  </si>
  <si>
    <t>Adjusted Gross Income (AGI)</t>
  </si>
  <si>
    <t>= Total Income - Adjustments</t>
  </si>
  <si>
    <t>Taxable Income</t>
  </si>
  <si>
    <t>= Adjusted Gross Income - Exemptions - Deductions</t>
  </si>
  <si>
    <t>Total Tax</t>
  </si>
  <si>
    <t>= Tax on Taxable Income + Other Taxes - Non-refundable Credits</t>
  </si>
  <si>
    <t>Refund/Amount Due</t>
  </si>
  <si>
    <t>= Total Tax - Payments - Refundable Credits</t>
  </si>
  <si>
    <t>Estimated Quarterly Tax Payments</t>
  </si>
  <si>
    <t>= Amount due / 4</t>
  </si>
  <si>
    <t>Estimated Tax</t>
  </si>
  <si>
    <t>Location</t>
  </si>
  <si>
    <t>Description</t>
  </si>
  <si>
    <t>Amount</t>
  </si>
  <si>
    <t>1040, line 9</t>
  </si>
  <si>
    <t>1040, line 11</t>
  </si>
  <si>
    <t>1040, line 15</t>
  </si>
  <si>
    <t>1040, line 24</t>
  </si>
  <si>
    <t>1040, line 34, 37</t>
  </si>
  <si>
    <t>Refund(-)/Amount Due(+)</t>
  </si>
  <si>
    <t>1040-ES</t>
  </si>
  <si>
    <t>Input Data</t>
  </si>
  <si>
    <t>Income</t>
  </si>
  <si>
    <t>1040, line 1z</t>
  </si>
  <si>
    <t>Wages</t>
  </si>
  <si>
    <t>1040, line 2a</t>
  </si>
  <si>
    <t>Tax-exempt Interest</t>
  </si>
  <si>
    <t>1040, line 2b</t>
  </si>
  <si>
    <t>Taxable Interest</t>
  </si>
  <si>
    <t>1040, line 3a</t>
  </si>
  <si>
    <t>Qualified Dividends</t>
  </si>
  <si>
    <t>1040, line 3b</t>
  </si>
  <si>
    <t>Ordinary Dividends</t>
  </si>
  <si>
    <t>1040, lines 4b-5b</t>
  </si>
  <si>
    <t>Retirement Accounts</t>
  </si>
  <si>
    <t>1040, line 6a</t>
  </si>
  <si>
    <t>Social Security</t>
  </si>
  <si>
    <t>1040, line 7</t>
  </si>
  <si>
    <t>Capital Gains</t>
  </si>
  <si>
    <t>Adjustments</t>
  </si>
  <si>
    <t>1040 S1, line 11</t>
  </si>
  <si>
    <t>Educator Expenses</t>
  </si>
  <si>
    <t>1040 S1, line 13</t>
  </si>
  <si>
    <t>Health Savings Account Deduction</t>
  </si>
  <si>
    <t>1040 S1, line 19</t>
  </si>
  <si>
    <t>Alimony Paid</t>
  </si>
  <si>
    <t>1040 S1, line 20</t>
  </si>
  <si>
    <t>IRA Deduction</t>
  </si>
  <si>
    <t>1040 S1, line 21</t>
  </si>
  <si>
    <t>Student Loan Interest</t>
  </si>
  <si>
    <t>Deductions</t>
  </si>
  <si>
    <t>Schedule A, line 1</t>
  </si>
  <si>
    <t>Medical Insurance</t>
  </si>
  <si>
    <t>Doctor Visits</t>
  </si>
  <si>
    <t>Prescription Drugs</t>
  </si>
  <si>
    <t>Medical Aids</t>
  </si>
  <si>
    <t>Other Medical Expenses</t>
  </si>
  <si>
    <t>Long Term Care Insurance (taxpayer)</t>
  </si>
  <si>
    <t>Long Term Care Insurance (spouse)</t>
  </si>
  <si>
    <t>Medical Miles</t>
  </si>
  <si>
    <t>Schedule A, line 5a</t>
  </si>
  <si>
    <t>State Income Tax</t>
  </si>
  <si>
    <t>Sales Tax</t>
  </si>
  <si>
    <t>Schedule A, line 5b</t>
  </si>
  <si>
    <t>Real Estate Property Tax</t>
  </si>
  <si>
    <t>Schedule A, line 5c</t>
  </si>
  <si>
    <t>Personal Property Taxes</t>
  </si>
  <si>
    <t>Schedule A, line 10</t>
  </si>
  <si>
    <t>Mortgage Interest</t>
  </si>
  <si>
    <t>Schedule A, line 11</t>
  </si>
  <si>
    <t>Cash Gifts to Charity</t>
  </si>
  <si>
    <t>Schedule A, line 12</t>
  </si>
  <si>
    <t>Non-cash Gifts to Charity</t>
  </si>
  <si>
    <t>Credits</t>
  </si>
  <si>
    <t>1040, line 25d</t>
  </si>
  <si>
    <t>Non-refundable Credits</t>
  </si>
  <si>
    <t>1040, line 26</t>
  </si>
  <si>
    <t>Refundable Credits</t>
  </si>
  <si>
    <t>Payments</t>
  </si>
  <si>
    <t>Withholding</t>
  </si>
  <si>
    <t>Estimated Taxes Paid</t>
  </si>
  <si>
    <t>Intermediate Results</t>
  </si>
  <si>
    <t>This sheet calculates several intermediate values that are needed to produce the values to plug into the tax formula on the first sheet.</t>
  </si>
  <si>
    <t>1040, lines 6a, 6b</t>
  </si>
  <si>
    <t>Taxable Social Security</t>
  </si>
  <si>
    <t>Taxable Income - Taxable SS</t>
  </si>
  <si>
    <t>1040 S1, line 26</t>
  </si>
  <si>
    <t>Total Medical Deductions</t>
  </si>
  <si>
    <t>Schedule A, line 3</t>
  </si>
  <si>
    <t>7.5% of AGI</t>
  </si>
  <si>
    <t>Schedule A, line 4</t>
  </si>
  <si>
    <t>Medical Deduction</t>
  </si>
  <si>
    <t>Schedule A, line 7</t>
  </si>
  <si>
    <t>State and Local Taxes</t>
  </si>
  <si>
    <t>Schedule A, line 17</t>
  </si>
  <si>
    <t>Itemized Deductions</t>
  </si>
  <si>
    <t>Standard Deduction</t>
  </si>
  <si>
    <t>1040, line 12</t>
  </si>
  <si>
    <t>1040, line 32</t>
  </si>
  <si>
    <t>2024 Tax Tables</t>
  </si>
  <si>
    <t>Medical Mileage</t>
  </si>
  <si>
    <t>Charity Mileage</t>
  </si>
  <si>
    <t>Business Mileage</t>
  </si>
  <si>
    <t>Single</t>
  </si>
  <si>
    <t>MFS</t>
  </si>
  <si>
    <t>HoH</t>
  </si>
  <si>
    <t>MFJ</t>
  </si>
  <si>
    <t>QSS</t>
  </si>
  <si>
    <t>Start of Bracket</t>
  </si>
  <si>
    <t>End of Bracket</t>
  </si>
  <si>
    <t>Cumulative Tax</t>
  </si>
  <si>
    <t>Rate</t>
  </si>
  <si>
    <t>Start 15%</t>
  </si>
  <si>
    <t>Start 20%</t>
  </si>
  <si>
    <t>Base of Range</t>
  </si>
  <si>
    <t>Length of Range</t>
  </si>
  <si>
    <t>Top of Range</t>
  </si>
  <si>
    <t>Calculate the Amount of Tax Due</t>
  </si>
  <si>
    <t>ET_TaxableIncome</t>
  </si>
  <si>
    <t>Taxable Income, 1040, line 15</t>
  </si>
  <si>
    <t>IN_QualifiedDividends</t>
  </si>
  <si>
    <t>Qualified Dividends, 1040, line 3a</t>
  </si>
  <si>
    <t>IR_CapitalGains</t>
  </si>
  <si>
    <t>Capital Gains, 1040, line 7</t>
  </si>
  <si>
    <t>ET_FilingStatus</t>
  </si>
  <si>
    <t>Tax on Income</t>
  </si>
  <si>
    <t>Formula</t>
  </si>
  <si>
    <t>Worksheet Description</t>
  </si>
  <si>
    <t>Line 1</t>
  </si>
  <si>
    <t>Line 2</t>
  </si>
  <si>
    <t>Line 3</t>
  </si>
  <si>
    <t>Line 4</t>
  </si>
  <si>
    <t>Line 2 + Line 3</t>
  </si>
  <si>
    <t>Total Capital Gains</t>
  </si>
  <si>
    <t>Line 5</t>
  </si>
  <si>
    <t>Line 1 - Line 4</t>
  </si>
  <si>
    <t>Total Ordinary Income</t>
  </si>
  <si>
    <t>Line 6</t>
  </si>
  <si>
    <t>Get start of 15% bracket</t>
  </si>
  <si>
    <t>Line 7</t>
  </si>
  <si>
    <t>Min(Line 1, Line 6)</t>
  </si>
  <si>
    <t>Line 8</t>
  </si>
  <si>
    <t>Min(Line 5, Line 7)</t>
  </si>
  <si>
    <t>Line 9</t>
  </si>
  <si>
    <t>Line 7 - Line 8</t>
  </si>
  <si>
    <t>Amount taxed at 0%</t>
  </si>
  <si>
    <t>Line 10</t>
  </si>
  <si>
    <t>Min(Line 1, Line 4)</t>
  </si>
  <si>
    <t>Line 11</t>
  </si>
  <si>
    <t>Copy Line 9</t>
  </si>
  <si>
    <t>Line 12</t>
  </si>
  <si>
    <t>Line 10 - Line 11</t>
  </si>
  <si>
    <t>Line 13</t>
  </si>
  <si>
    <t>Line 14</t>
  </si>
  <si>
    <t>Min(Line 1, Line 13)</t>
  </si>
  <si>
    <t>Line 15</t>
  </si>
  <si>
    <t>Line 5 + Line 9</t>
  </si>
  <si>
    <t>Line 16</t>
  </si>
  <si>
    <t>Line 14 - Line 15</t>
  </si>
  <si>
    <t>Line 17</t>
  </si>
  <si>
    <t>Min(Line 12, Line 16)</t>
  </si>
  <si>
    <t>Line 18</t>
  </si>
  <si>
    <t>Line 17 * 15%</t>
  </si>
  <si>
    <t>Line 19</t>
  </si>
  <si>
    <t>Line 9 + Line 17</t>
  </si>
  <si>
    <t>Line 20</t>
  </si>
  <si>
    <t>Line 10 - Line 19</t>
  </si>
  <si>
    <t>Line 21</t>
  </si>
  <si>
    <t>Line 20 * 20%</t>
  </si>
  <si>
    <t>Line 22</t>
  </si>
  <si>
    <t>Compute tax on Line 5</t>
  </si>
  <si>
    <t>Line 23</t>
  </si>
  <si>
    <t>Line 18 + Line 21 + Line 22</t>
  </si>
  <si>
    <t>Line 24</t>
  </si>
  <si>
    <t>Compute tax on Line 1</t>
  </si>
  <si>
    <t>Line 25</t>
  </si>
  <si>
    <t>Min(Line 23, Line 24)</t>
  </si>
  <si>
    <t>Tax on all taxable income</t>
  </si>
  <si>
    <t>Taxable Social Security Calculation</t>
  </si>
  <si>
    <t>IN_SocialSecurity</t>
  </si>
  <si>
    <t>Total Social Security received</t>
  </si>
  <si>
    <t>ET_Adjustments</t>
  </si>
  <si>
    <t>IN_TaxExemptInterest.</t>
  </si>
  <si>
    <t>Tax Exempt Interest</t>
  </si>
  <si>
    <t>ET_TotalIncomeWithoutSS</t>
  </si>
  <si>
    <t>Ordinary income - social secutiry + capital gains</t>
  </si>
  <si>
    <t>IN_FilingStatus</t>
  </si>
  <si>
    <t>Amount of Taxable Social Security</t>
  </si>
  <si>
    <t>Line 1 * 50%</t>
  </si>
  <si>
    <t>½ SS Amount</t>
  </si>
  <si>
    <t>1040 1z, 2b, 3b, 4b, 5b, 7, 8</t>
  </si>
  <si>
    <t>Not used</t>
  </si>
  <si>
    <t>Line 2 + Line 3 + line 4 + Line 5</t>
  </si>
  <si>
    <t>Combined Income</t>
  </si>
  <si>
    <t>Line 6 – Line 7</t>
  </si>
  <si>
    <t>SS Income</t>
  </si>
  <si>
    <t>$32,000 or $25,000</t>
  </si>
  <si>
    <t>SS Base Income</t>
  </si>
  <si>
    <t>Line 8 – Line 9</t>
  </si>
  <si>
    <t>Amount above bottom range</t>
  </si>
  <si>
    <t>$12,000 or $9,000</t>
  </si>
  <si>
    <t>SS Range</t>
  </si>
  <si>
    <t>Line 10 – Line 11</t>
  </si>
  <si>
    <t>Amount above top range</t>
  </si>
  <si>
    <t>Min(Line 10, Line 11)</t>
  </si>
  <si>
    <t>Amount within range</t>
  </si>
  <si>
    <t>Line 13 * 50%</t>
  </si>
  <si>
    <t>50% Amount within range</t>
  </si>
  <si>
    <t>Min(Line 2, Line 14)</t>
  </si>
  <si>
    <t>At most 50% is taxable</t>
  </si>
  <si>
    <t>Line 12 * 85%</t>
  </si>
  <si>
    <t>85% Amount above range</t>
  </si>
  <si>
    <t>Line 15 + Line 16</t>
  </si>
  <si>
    <t>Line 1 * 85%</t>
  </si>
  <si>
    <t>At most 85% is taxable</t>
  </si>
  <si>
    <t>Min(Line 17, Line 18)</t>
  </si>
  <si>
    <t>Taxable amount</t>
  </si>
  <si>
    <t>1.02</t>
  </si>
  <si>
    <t>10/15/2025: Use an absolute reference to the version number cell and delete ET_Version.</t>
  </si>
  <si>
    <t>1.01</t>
  </si>
  <si>
    <t>10/15/2025: Stopped tracking changes; the 2023 version now deviates from the 2024 version.
10/15/2025: Changed the use of version numbers.</t>
  </si>
  <si>
    <t>1.00</t>
  </si>
  <si>
    <t>Initial version. This version was made available on my web page for both 2024 and 2023.</t>
  </si>
  <si>
    <t>0.99</t>
  </si>
  <si>
    <t>Not ready for prime time.</t>
  </si>
  <si>
    <t>Developer Notes</t>
  </si>
  <si>
    <t>The named ranges are usually prefixed with a two letter code to indicate where they come from:
    IN is for input (green) fields.
    ET is for the Estimated Tax worksheet
    IM is for the Intermediate Results worksheet
    TT is for the Tax Tables worksheet
    TX is for the Tax worksheet
    SS is for the SSTax (Social Security tax computation) worksheet</t>
  </si>
  <si>
    <t>Named Ranges</t>
  </si>
  <si>
    <t>TT_SS_Table</t>
  </si>
  <si>
    <t>TT_SS_Base</t>
  </si>
  <si>
    <t>TT_SS_Range</t>
  </si>
  <si>
    <t>Social Security Table</t>
  </si>
  <si>
    <t>TT_CG_Table</t>
  </si>
  <si>
    <t>TT_CG_15</t>
  </si>
  <si>
    <t>TT_CG_20</t>
  </si>
  <si>
    <t>Capital Gains Table</t>
  </si>
  <si>
    <t>Defines the range of the whole CG table.</t>
  </si>
  <si>
    <t>Defines the range of the whole SS table.</t>
  </si>
  <si>
    <t>TT_MedicalMileage</t>
  </si>
  <si>
    <t>TT_CharityMileage</t>
  </si>
  <si>
    <t>Constant Values</t>
  </si>
  <si>
    <t>Income Tax Table</t>
  </si>
  <si>
    <t>The rate for deducting medical miles.</t>
  </si>
  <si>
    <t>The rate for deducting busines miles.</t>
  </si>
  <si>
    <t>TT_BusinessMileage</t>
  </si>
  <si>
    <t>The rate for deducting charity miles.</t>
  </si>
  <si>
    <t>TT_Tax_Table</t>
  </si>
  <si>
    <t>Defines the range of the whole tax table.</t>
  </si>
  <si>
    <t>TT_FilingStatus</t>
  </si>
  <si>
    <t>TT_BrktStart</t>
  </si>
  <si>
    <t>TT_BrktEnd</t>
  </si>
  <si>
    <t>TT_CumTax</t>
  </si>
  <si>
    <t>TT_TaxRate</t>
  </si>
  <si>
    <t>Defines the column with the filing status.</t>
  </si>
  <si>
    <t>Defines the column with the start of the tax bracket.</t>
  </si>
  <si>
    <t>Defines the column with the end of the tax bracket.</t>
  </si>
  <si>
    <t>Defines the column with the cumulative tax.</t>
  </si>
  <si>
    <t>Defines the column with the tax rate.</t>
  </si>
  <si>
    <t>Standard Deduction Table</t>
  </si>
  <si>
    <t>Blind or 65</t>
  </si>
  <si>
    <t>TT_StdDeduct</t>
  </si>
  <si>
    <t>TT_StdDeductExtra</t>
  </si>
  <si>
    <t>Defines the range of the whole standard deduction table.</t>
  </si>
  <si>
    <t>Exemptions</t>
  </si>
  <si>
    <t>Other Taxes</t>
  </si>
  <si>
    <t>TT_StdDeduct_Table</t>
  </si>
  <si>
    <t>This table specifies the income at the start of the 15% and 20% capital gains brackets.
The following code is an example of how to look up a value in the table.
    VLOOKUP(IN_FilingStatus, TT_CG_Table, TT_CG_15, FALSE)</t>
  </si>
  <si>
    <t>These tables contain the tax information that varies from year to year. The named ranges listed for each table can be used to prevent embedding table specific information in other spreadsheets that use these tables.</t>
  </si>
  <si>
    <t>Specifies the colum number of the standard deduction.</t>
  </si>
  <si>
    <t>Specifies the colum number of the extra amount.</t>
  </si>
  <si>
    <t>The income tax is computed by finding the bracket where the filing status matches and the income is within the bracket. Then compute the tax by subtracting the start of the bracket from the income to determine the amount of income within the bracket. Multiply that amount by the tax rate and add the cumlative tax.
The cumulative tax is the amount of tax from each of the previous brackets.
The following code is an example of how to look up a value in the tax table. The use of SUMIFS may not be intuative, but it is supported in old versions of Excel and allows multiple conditions to be tested. As long as the conditions are strict enough that only one value is found, that value will be returned without being added to anything. That is, the SUMIF function is being used to search using multiple conditions and return a single value.The first parameter specifies the column with the value to return. The XX_Income is a cell with the income.
    SUMIFS(TT_BrktStart, TT_FilingStatus, IN_FilingStatus, TT_BrktStart, "&lt;="&amp;XX_Income,
        TT_BrktEnd, "&gt;="&amp;XX_Income)</t>
  </si>
  <si>
    <t>Specifies the colum number of the start of the 15% bracket.</t>
  </si>
  <si>
    <t>Specifies the colum number of the start of the 20% bracket.</t>
  </si>
  <si>
    <t>Specifies the colum number of the base of the range.</t>
  </si>
  <si>
    <t>Specifies the colum number of the length of the range.</t>
  </si>
  <si>
    <t>This table specifies the range of Social Security income that is taxed at 50%. Below that range, it is not taxed. Above that range is is taxed at 85%.
The following code is an example of how to look up a value in the table.
    VLOOKUP(IN_FilingStatus, TT_SS_Table, TT_SS_Base, FALSE)</t>
  </si>
  <si>
    <t>Combined income                 = ½ of Social Security + AGI + Tax Exempt Interest 
Social Security Income         = Combined Income – Adjustments
Social Security Range           = MFJ                32,000 + 12,000 = 44,000
                                              Other               25,000  + 9,000  = 34,000
If Social Security Income &lt; Social Security Range
        Taxable Amount = 0
If Social Security Income within Social Security Range
        Taxable Amount = 0 - 50%
If Social Security Income above Social Security Range
        Taxable Amount = 0 - 85%</t>
  </si>
  <si>
    <t>This table specifies the standard deduction for each filing status plus the additional amount that is added if the taxpayer or spouse is 65 or blind.
The following code is an example of how to look up a value in this table.
    VLOOKUP(IN_FilingStatus, TT_StdDeduct_Table, TT_StdDeduct, FALSE)</t>
  </si>
  <si>
    <t>47,025, 63,000, or 94,050</t>
  </si>
  <si>
    <t>518,900, 291,850, 583,750, or 551,350</t>
  </si>
  <si>
    <t>Base Standard Deduction</t>
  </si>
  <si>
    <t>Extra Taxpayer Standard Deduction</t>
  </si>
  <si>
    <t>Extra Spouse Standard Deduction</t>
  </si>
  <si>
    <t>Start of tax bracket</t>
  </si>
  <si>
    <t>Cumulative tax</t>
  </si>
  <si>
    <t>Tax rate</t>
  </si>
  <si>
    <t xml:space="preserve">This is a spreadsheet for estimating federal income tax. You can enter as much or as little information as you want. Each time you change a field, the tax estimate is instantly updated so you can see the effect of the change.
The green fields are where you enter information. They are all on the first spreadsheet in this file. The first column shows where the information can be found in the tax return. The more fields you fill in, the more accurate the estimate will be. The Blue fields are computed from other information in the spreadsheet.
Most of the green and blue fields will provide a short help message when you select them. If the messaage is in the way, you can drag it with the mouse or click on an empty cell and it will go away.
</t>
  </si>
  <si>
    <t>All SSA-1099, box 5</t>
  </si>
  <si>
    <t>1040 2a Tax Exempt interest</t>
  </si>
  <si>
    <t>Schedule 1, lines 11-25</t>
  </si>
  <si>
    <t>This is an implementation of Worksheet 1 from 2024 IRS Publication 915 Social Security and Equivalent Railroad Retirement Benefits.</t>
  </si>
  <si>
    <t>This is an implementation of the 2024 Qualified Dividends and Capital Gain Tax Worksheet-Line 16 used in TaxSlayer.</t>
  </si>
  <si>
    <t>1.03</t>
  </si>
  <si>
    <t>Converted from Google Sheets to Excel.</t>
  </si>
  <si>
    <t>Version Log</t>
  </si>
  <si>
    <t>This is a log of version changes. The current version number is in cell Version!$A$4.</t>
  </si>
</sst>
</file>

<file path=xl/styles.xml><?xml version="1.0" encoding="utf-8"?>
<styleSheet xmlns="http://schemas.openxmlformats.org/spreadsheetml/2006/main">
  <numFmts count="1">
    <numFmt numFmtId="164" formatCode="&quot;$&quot;#,##0"/>
  </numFmts>
  <fonts count="23">
    <font>
      <sz val="10"/>
      <color rgb="FF000000"/>
      <name val="Arial"/>
      <scheme val="minor"/>
    </font>
    <font>
      <sz val="10"/>
      <color theme="1"/>
      <name val="Arial"/>
      <scheme val="minor"/>
    </font>
    <font>
      <sz val="10"/>
      <color theme="1"/>
      <name val="Arial"/>
    </font>
    <font>
      <sz val="10"/>
      <name val="Arial"/>
    </font>
    <font>
      <sz val="14"/>
      <color rgb="FF1C4587"/>
      <name val="Arial"/>
    </font>
    <font>
      <sz val="18"/>
      <color rgb="FF1C4587"/>
      <name val="Arial"/>
    </font>
    <font>
      <sz val="12"/>
      <color rgb="FF0B5394"/>
      <name val="Arial"/>
    </font>
    <font>
      <sz val="16"/>
      <color rgb="FF1155CC"/>
      <name val="Arial"/>
    </font>
    <font>
      <sz val="18"/>
      <color rgb="FF1C4587"/>
      <name val="Calibri"/>
      <family val="2"/>
    </font>
    <font>
      <sz val="10"/>
      <color rgb="FF000000"/>
      <name val="Calibri"/>
      <family val="2"/>
    </font>
    <font>
      <sz val="10"/>
      <color theme="1"/>
      <name val="Calibri"/>
      <family val="2"/>
    </font>
    <font>
      <sz val="14"/>
      <color rgb="FF0B5394"/>
      <name val="Calibri"/>
      <family val="2"/>
    </font>
    <font>
      <sz val="10"/>
      <name val="Calibri"/>
      <family val="2"/>
    </font>
    <font>
      <b/>
      <sz val="10"/>
      <color theme="1"/>
      <name val="Calibri"/>
      <family val="2"/>
    </font>
    <font>
      <sz val="12"/>
      <color rgb="FF0B5394"/>
      <name val="Calibri"/>
      <family val="2"/>
    </font>
    <font>
      <sz val="12"/>
      <color rgb="FF000000"/>
      <name val="Calibri"/>
      <family val="2"/>
    </font>
    <font>
      <sz val="10"/>
      <color rgb="FF000000"/>
      <name val="Arial"/>
      <family val="2"/>
    </font>
    <font>
      <sz val="14"/>
      <color rgb="FF1C4587"/>
      <name val="Calibri"/>
      <family val="2"/>
    </font>
    <font>
      <sz val="9.5"/>
      <color rgb="FF3C4043"/>
      <name val="Calibri"/>
      <family val="2"/>
    </font>
    <font>
      <sz val="15"/>
      <color rgb="FF1C4587"/>
      <name val="Calibri"/>
      <family val="2"/>
    </font>
    <font>
      <sz val="12"/>
      <color rgb="FF1C4587"/>
      <name val="Calibri"/>
      <family val="2"/>
    </font>
    <font>
      <sz val="18"/>
      <color rgb="FF000000"/>
      <name val="Calibri"/>
      <family val="2"/>
    </font>
    <font>
      <sz val="10"/>
      <color theme="1"/>
      <name val="Arial"/>
      <family val="2"/>
    </font>
  </fonts>
  <fills count="6">
    <fill>
      <patternFill patternType="none"/>
    </fill>
    <fill>
      <patternFill patternType="gray125"/>
    </fill>
    <fill>
      <patternFill patternType="solid">
        <fgColor rgb="FFD9EAD3"/>
        <bgColor rgb="FFD9EAD3"/>
      </patternFill>
    </fill>
    <fill>
      <patternFill patternType="solid">
        <fgColor rgb="FFCFE2F3"/>
        <bgColor rgb="FFCFE2F3"/>
      </patternFill>
    </fill>
    <fill>
      <patternFill patternType="solid">
        <fgColor rgb="FFFFFFFF"/>
        <bgColor rgb="FFFFFFFF"/>
      </patternFill>
    </fill>
    <fill>
      <patternFill patternType="solid">
        <fgColor theme="4" tint="0.79998168889431442"/>
        <bgColor indexed="64"/>
      </patternFill>
    </fill>
  </fills>
  <borders count="60">
    <border>
      <left/>
      <right/>
      <top/>
      <bottom/>
      <diagonal/>
    </border>
    <border>
      <left style="thick">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top style="thick">
        <color rgb="FF000000"/>
      </top>
      <bottom style="thin">
        <color rgb="FF000000"/>
      </bottom>
      <diagonal/>
    </border>
    <border>
      <left/>
      <right style="thin">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right/>
      <top style="thin">
        <color rgb="FF000000"/>
      </top>
      <bottom style="thick">
        <color rgb="FF000000"/>
      </bottom>
      <diagonal/>
    </border>
    <border>
      <left/>
      <right style="thin">
        <color rgb="FF000000"/>
      </right>
      <top style="thin">
        <color rgb="FF000000"/>
      </top>
      <bottom style="thick">
        <color rgb="FF000000"/>
      </bottom>
      <diagonal/>
    </border>
    <border>
      <left style="thick">
        <color rgb="FF000000"/>
      </left>
      <right/>
      <top style="thick">
        <color rgb="FF000000"/>
      </top>
      <bottom style="thin">
        <color rgb="FF000000"/>
      </bottom>
      <diagonal/>
    </border>
    <border>
      <left/>
      <right style="thin">
        <color rgb="FF000000"/>
      </right>
      <top/>
      <bottom/>
      <diagonal/>
    </border>
    <border>
      <left style="thick">
        <color rgb="FF000000"/>
      </left>
      <right/>
      <top style="thin">
        <color rgb="FF000000"/>
      </top>
      <bottom style="thick">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ck">
        <color rgb="FF000000"/>
      </top>
      <bottom style="thin">
        <color rgb="FF000000"/>
      </bottom>
      <diagonal/>
    </border>
    <border>
      <left style="thick">
        <color rgb="FF000000"/>
      </left>
      <right/>
      <top style="thin">
        <color rgb="FF000000"/>
      </top>
      <bottom style="thin">
        <color rgb="FF000000"/>
      </bottom>
      <diagonal/>
    </border>
    <border>
      <left/>
      <right style="thick">
        <color rgb="FF000000"/>
      </right>
      <top style="thin">
        <color rgb="FF000000"/>
      </top>
      <bottom style="thin">
        <color rgb="FF000000"/>
      </bottom>
      <diagonal/>
    </border>
    <border>
      <left/>
      <right style="thick">
        <color rgb="FF000000"/>
      </right>
      <top style="thin">
        <color rgb="FF000000"/>
      </top>
      <bottom style="thick">
        <color rgb="FF000000"/>
      </bottom>
      <diagonal/>
    </border>
    <border>
      <left/>
      <right/>
      <top/>
      <bottom style="thick">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bottom/>
      <diagonal/>
    </border>
    <border>
      <left style="thin">
        <color rgb="FF000000"/>
      </left>
      <right style="medium">
        <color indexed="64"/>
      </right>
      <top/>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style="thick">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ck">
        <color rgb="FF000000"/>
      </right>
      <top style="thin">
        <color rgb="FF000000"/>
      </top>
      <bottom/>
      <diagonal/>
    </border>
    <border>
      <left style="thick">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93">
    <xf numFmtId="0" fontId="0" fillId="0" borderId="0" xfId="0" applyFont="1" applyAlignment="1"/>
    <xf numFmtId="0" fontId="9" fillId="0" borderId="0" xfId="0" applyFont="1" applyAlignment="1"/>
    <xf numFmtId="0" fontId="11" fillId="0" borderId="0" xfId="0" applyFont="1" applyAlignment="1"/>
    <xf numFmtId="0" fontId="10" fillId="0" borderId="0" xfId="0" applyFont="1" applyAlignment="1"/>
    <xf numFmtId="0" fontId="13" fillId="0" borderId="0" xfId="0" applyFont="1" applyAlignment="1"/>
    <xf numFmtId="3" fontId="10" fillId="0" borderId="17" xfId="0" applyNumberFormat="1" applyFont="1" applyBorder="1" applyAlignment="1">
      <alignment horizontal="right"/>
    </xf>
    <xf numFmtId="0" fontId="10" fillId="0" borderId="0" xfId="0" applyFont="1" applyAlignment="1">
      <alignment horizontal="right"/>
    </xf>
    <xf numFmtId="3" fontId="10" fillId="0" borderId="0" xfId="0" applyNumberFormat="1" applyFont="1" applyAlignment="1">
      <alignment horizontal="right"/>
    </xf>
    <xf numFmtId="9" fontId="10" fillId="0" borderId="0" xfId="0" applyNumberFormat="1" applyFont="1" applyAlignment="1">
      <alignment horizontal="right"/>
    </xf>
    <xf numFmtId="0" fontId="9" fillId="0" borderId="0" xfId="0" applyFont="1" applyAlignment="1"/>
    <xf numFmtId="0" fontId="9" fillId="0" borderId="0" xfId="0" applyFont="1" applyAlignment="1">
      <alignment vertical="center"/>
    </xf>
    <xf numFmtId="0" fontId="0" fillId="0" borderId="0" xfId="0" applyFont="1" applyAlignment="1"/>
    <xf numFmtId="0" fontId="10" fillId="3" borderId="0" xfId="0" applyFont="1" applyFill="1" applyAlignment="1" applyProtection="1">
      <alignment horizontal="left"/>
    </xf>
    <xf numFmtId="0" fontId="10" fillId="0" borderId="0" xfId="0" applyFont="1" applyAlignment="1">
      <alignment vertical="top"/>
    </xf>
    <xf numFmtId="0" fontId="18" fillId="0" borderId="0" xfId="0" applyFont="1" applyAlignment="1"/>
    <xf numFmtId="164" fontId="18" fillId="0" borderId="0" xfId="0" applyNumberFormat="1" applyFont="1" applyAlignment="1"/>
    <xf numFmtId="0" fontId="19" fillId="0" borderId="0" xfId="0" applyFont="1" applyAlignment="1">
      <alignment horizontal="center"/>
    </xf>
    <xf numFmtId="9" fontId="10" fillId="0" borderId="0" xfId="0" applyNumberFormat="1" applyFont="1" applyAlignment="1"/>
    <xf numFmtId="3" fontId="0" fillId="0" borderId="0" xfId="0" applyNumberFormat="1" applyFont="1" applyAlignment="1"/>
    <xf numFmtId="0" fontId="9" fillId="0" borderId="0" xfId="0" applyFont="1" applyAlignment="1"/>
    <xf numFmtId="164" fontId="10" fillId="3" borderId="0" xfId="0" applyNumberFormat="1" applyFont="1" applyFill="1" applyAlignment="1" applyProtection="1">
      <alignment horizontal="right"/>
    </xf>
    <xf numFmtId="0" fontId="10" fillId="0" borderId="0" xfId="0" applyFont="1" applyAlignment="1" applyProtection="1">
      <alignment vertical="top"/>
    </xf>
    <xf numFmtId="0" fontId="9" fillId="0" borderId="0" xfId="0" applyFont="1" applyAlignment="1" applyProtection="1"/>
    <xf numFmtId="0" fontId="10" fillId="0" borderId="0" xfId="0" applyFont="1" applyAlignment="1" applyProtection="1"/>
    <xf numFmtId="0" fontId="10" fillId="0" borderId="0" xfId="0" quotePrefix="1" applyFont="1" applyAlignment="1" applyProtection="1">
      <alignment vertical="top"/>
    </xf>
    <xf numFmtId="0" fontId="11" fillId="0" borderId="0" xfId="0" applyFont="1" applyAlignment="1" applyProtection="1">
      <alignment horizontal="left"/>
    </xf>
    <xf numFmtId="0" fontId="20" fillId="0" borderId="0" xfId="0" applyFont="1" applyAlignment="1" applyProtection="1">
      <alignment horizontal="left"/>
    </xf>
    <xf numFmtId="0" fontId="19" fillId="0" borderId="0" xfId="0" applyFont="1" applyAlignment="1" applyProtection="1">
      <alignment horizontal="center"/>
    </xf>
    <xf numFmtId="0" fontId="13" fillId="0" borderId="1" xfId="0" applyFont="1" applyBorder="1" applyAlignment="1" applyProtection="1">
      <alignment horizontal="center" vertical="top"/>
    </xf>
    <xf numFmtId="0" fontId="13" fillId="0" borderId="16" xfId="0" applyFont="1" applyBorder="1" applyAlignment="1" applyProtection="1">
      <alignment horizontal="center"/>
    </xf>
    <xf numFmtId="0" fontId="10" fillId="0" borderId="5" xfId="0" applyFont="1" applyBorder="1" applyAlignment="1" applyProtection="1">
      <alignment horizontal="center" vertical="top"/>
    </xf>
    <xf numFmtId="3" fontId="10" fillId="3" borderId="17" xfId="0" applyNumberFormat="1" applyFont="1" applyFill="1" applyBorder="1" applyProtection="1"/>
    <xf numFmtId="0" fontId="10" fillId="0" borderId="6" xfId="0" applyFont="1" applyBorder="1" applyAlignment="1" applyProtection="1">
      <alignment vertical="top"/>
    </xf>
    <xf numFmtId="0" fontId="12" fillId="0" borderId="8" xfId="0" applyFont="1" applyBorder="1" applyProtection="1"/>
    <xf numFmtId="0" fontId="12" fillId="0" borderId="21" xfId="0" applyFont="1" applyBorder="1" applyProtection="1"/>
    <xf numFmtId="0" fontId="10" fillId="0" borderId="9" xfId="0" applyFont="1" applyBorder="1" applyAlignment="1" applyProtection="1">
      <alignment horizontal="center" vertical="top"/>
    </xf>
    <xf numFmtId="3" fontId="10" fillId="3" borderId="18" xfId="0" applyNumberFormat="1" applyFont="1" applyFill="1" applyBorder="1" applyProtection="1"/>
    <xf numFmtId="0" fontId="6" fillId="0" borderId="0" xfId="0" applyFont="1" applyProtection="1"/>
    <xf numFmtId="0" fontId="7" fillId="0" borderId="0" xfId="0" applyFont="1" applyProtection="1"/>
    <xf numFmtId="3" fontId="10" fillId="3" borderId="17" xfId="0" applyNumberFormat="1" applyFont="1" applyFill="1" applyBorder="1" applyAlignment="1" applyProtection="1">
      <alignment horizontal="right"/>
    </xf>
    <xf numFmtId="0" fontId="10" fillId="0" borderId="51" xfId="0" applyFont="1" applyBorder="1" applyAlignment="1" applyProtection="1">
      <alignment horizontal="center" vertical="top"/>
    </xf>
    <xf numFmtId="3" fontId="10" fillId="3" borderId="52" xfId="0" applyNumberFormat="1" applyFont="1" applyFill="1" applyBorder="1" applyAlignment="1" applyProtection="1">
      <alignment horizontal="right"/>
    </xf>
    <xf numFmtId="0" fontId="10" fillId="0" borderId="24" xfId="0" applyFont="1" applyBorder="1" applyAlignment="1" applyProtection="1">
      <alignment horizontal="center" vertical="top"/>
    </xf>
    <xf numFmtId="3" fontId="10" fillId="3" borderId="24" xfId="0" applyNumberFormat="1" applyFont="1" applyFill="1" applyBorder="1" applyAlignment="1" applyProtection="1">
      <alignment horizontal="right"/>
    </xf>
    <xf numFmtId="9" fontId="10" fillId="5" borderId="44" xfId="0" applyNumberFormat="1" applyFont="1" applyFill="1" applyBorder="1" applyAlignment="1" applyProtection="1">
      <alignment horizontal="right"/>
    </xf>
    <xf numFmtId="0" fontId="10" fillId="0" borderId="56" xfId="0" applyFont="1" applyBorder="1" applyAlignment="1" applyProtection="1">
      <alignment horizontal="center" vertical="top"/>
    </xf>
    <xf numFmtId="3" fontId="10" fillId="3" borderId="57" xfId="0" applyNumberFormat="1" applyFont="1" applyFill="1" applyBorder="1" applyAlignment="1" applyProtection="1">
      <alignment horizontal="right"/>
    </xf>
    <xf numFmtId="3" fontId="10" fillId="3" borderId="18" xfId="0" applyNumberFormat="1" applyFont="1" applyFill="1" applyBorder="1" applyAlignment="1" applyProtection="1">
      <alignment horizontal="right"/>
    </xf>
    <xf numFmtId="0" fontId="10" fillId="0" borderId="0" xfId="0" applyFont="1" applyAlignment="1" applyProtection="1">
      <alignment wrapText="1"/>
    </xf>
    <xf numFmtId="0" fontId="11" fillId="0" borderId="0" xfId="0" applyFont="1" applyAlignment="1" applyProtection="1"/>
    <xf numFmtId="0" fontId="10" fillId="0" borderId="35" xfId="0" applyFont="1" applyBorder="1" applyAlignment="1" applyProtection="1">
      <alignment horizontal="right"/>
    </xf>
    <xf numFmtId="0" fontId="10" fillId="0" borderId="37" xfId="0" applyFont="1" applyBorder="1" applyAlignment="1" applyProtection="1">
      <alignment horizontal="right"/>
    </xf>
    <xf numFmtId="0" fontId="10" fillId="0" borderId="40" xfId="0" applyFont="1" applyBorder="1" applyAlignment="1" applyProtection="1">
      <alignment horizontal="right"/>
    </xf>
    <xf numFmtId="0" fontId="10" fillId="0" borderId="0" xfId="0" applyFont="1" applyBorder="1" applyAlignment="1" applyProtection="1"/>
    <xf numFmtId="0" fontId="12" fillId="0" borderId="0" xfId="0" applyFont="1" applyBorder="1" applyProtection="1"/>
    <xf numFmtId="0" fontId="10" fillId="0" borderId="0" xfId="0" applyFont="1" applyBorder="1" applyAlignment="1" applyProtection="1">
      <alignment horizontal="right"/>
    </xf>
    <xf numFmtId="0" fontId="13" fillId="0" borderId="25" xfId="0" applyFont="1" applyBorder="1" applyAlignment="1" applyProtection="1">
      <alignment horizontal="center"/>
    </xf>
    <xf numFmtId="0" fontId="13" fillId="0" borderId="26" xfId="0" applyFont="1" applyBorder="1" applyAlignment="1" applyProtection="1">
      <alignment horizontal="center" wrapText="1"/>
    </xf>
    <xf numFmtId="0" fontId="13" fillId="0" borderId="27" xfId="0" applyFont="1" applyBorder="1" applyAlignment="1" applyProtection="1">
      <alignment horizontal="center"/>
    </xf>
    <xf numFmtId="1" fontId="10" fillId="0" borderId="0" xfId="0" applyNumberFormat="1" applyFont="1" applyProtection="1"/>
    <xf numFmtId="0" fontId="10" fillId="0" borderId="28" xfId="0" applyFont="1" applyBorder="1" applyAlignment="1" applyProtection="1"/>
    <xf numFmtId="0" fontId="16" fillId="0" borderId="24" xfId="0" applyFont="1" applyBorder="1" applyAlignment="1" applyProtection="1">
      <alignment horizontal="right" wrapText="1"/>
    </xf>
    <xf numFmtId="0" fontId="16" fillId="0" borderId="29" xfId="0" applyFont="1" applyBorder="1" applyAlignment="1" applyProtection="1">
      <alignment horizontal="right" wrapText="1"/>
    </xf>
    <xf numFmtId="0" fontId="10" fillId="0" borderId="30" xfId="0" applyFont="1" applyBorder="1" applyAlignment="1" applyProtection="1"/>
    <xf numFmtId="0" fontId="16" fillId="0" borderId="31" xfId="0" applyFont="1" applyBorder="1" applyAlignment="1" applyProtection="1">
      <alignment horizontal="right" wrapText="1"/>
    </xf>
    <xf numFmtId="0" fontId="16" fillId="0" borderId="32" xfId="0" applyFont="1" applyBorder="1" applyAlignment="1" applyProtection="1">
      <alignment horizontal="right" wrapText="1"/>
    </xf>
    <xf numFmtId="0" fontId="16" fillId="0" borderId="0" xfId="0" applyFont="1" applyBorder="1" applyAlignment="1" applyProtection="1">
      <alignment horizontal="right" wrapText="1"/>
    </xf>
    <xf numFmtId="0" fontId="13" fillId="0" borderId="41" xfId="0" applyFont="1" applyBorder="1" applyAlignment="1" applyProtection="1">
      <alignment horizontal="center" wrapText="1"/>
    </xf>
    <xf numFmtId="0" fontId="13" fillId="0" borderId="42" xfId="0" applyFont="1" applyBorder="1" applyAlignment="1" applyProtection="1">
      <alignment horizontal="center" wrapText="1"/>
    </xf>
    <xf numFmtId="0" fontId="13" fillId="0" borderId="35" xfId="0" applyFont="1" applyBorder="1" applyAlignment="1" applyProtection="1">
      <alignment horizontal="center" wrapText="1"/>
    </xf>
    <xf numFmtId="1" fontId="10" fillId="0" borderId="43" xfId="0" applyNumberFormat="1" applyFont="1" applyBorder="1" applyProtection="1"/>
    <xf numFmtId="3" fontId="10" fillId="0" borderId="17" xfId="0" applyNumberFormat="1" applyFont="1" applyBorder="1" applyAlignment="1" applyProtection="1">
      <alignment horizontal="right"/>
    </xf>
    <xf numFmtId="9" fontId="10" fillId="0" borderId="44" xfId="0" applyNumberFormat="1" applyFont="1" applyBorder="1" applyAlignment="1" applyProtection="1">
      <alignment horizontal="right"/>
    </xf>
    <xf numFmtId="3" fontId="10" fillId="4" borderId="17" xfId="0" applyNumberFormat="1" applyFont="1" applyFill="1" applyBorder="1" applyAlignment="1" applyProtection="1">
      <alignment horizontal="right"/>
    </xf>
    <xf numFmtId="0" fontId="10" fillId="0" borderId="43" xfId="0" applyFont="1" applyBorder="1" applyAlignment="1" applyProtection="1"/>
    <xf numFmtId="0" fontId="10" fillId="0" borderId="45" xfId="0" applyFont="1" applyBorder="1" applyAlignment="1" applyProtection="1"/>
    <xf numFmtId="3" fontId="10" fillId="0" borderId="46" xfId="0" applyNumberFormat="1" applyFont="1" applyBorder="1" applyAlignment="1" applyProtection="1">
      <alignment horizontal="right"/>
    </xf>
    <xf numFmtId="3" fontId="10" fillId="3" borderId="46" xfId="0" applyNumberFormat="1" applyFont="1" applyFill="1" applyBorder="1" applyAlignment="1" applyProtection="1">
      <alignment horizontal="right"/>
    </xf>
    <xf numFmtId="9" fontId="10" fillId="0" borderId="40" xfId="0" applyNumberFormat="1" applyFont="1" applyBorder="1" applyAlignment="1" applyProtection="1">
      <alignment horizontal="right"/>
    </xf>
    <xf numFmtId="0" fontId="13" fillId="0" borderId="41" xfId="0" applyFont="1" applyBorder="1" applyAlignment="1" applyProtection="1">
      <alignment horizontal="center"/>
    </xf>
    <xf numFmtId="0" fontId="13" fillId="0" borderId="42" xfId="0" applyFont="1" applyBorder="1" applyAlignment="1" applyProtection="1">
      <alignment horizontal="center"/>
    </xf>
    <xf numFmtId="0" fontId="13" fillId="0" borderId="35" xfId="0" applyFont="1" applyBorder="1" applyAlignment="1" applyProtection="1">
      <alignment horizontal="center"/>
    </xf>
    <xf numFmtId="3" fontId="10" fillId="0" borderId="44" xfId="0" applyNumberFormat="1" applyFont="1" applyBorder="1" applyAlignment="1" applyProtection="1">
      <alignment horizontal="right"/>
    </xf>
    <xf numFmtId="3" fontId="10" fillId="0" borderId="40" xfId="0" applyNumberFormat="1" applyFont="1" applyBorder="1" applyAlignment="1" applyProtection="1">
      <alignment horizontal="right"/>
    </xf>
    <xf numFmtId="3" fontId="10" fillId="0" borderId="0" xfId="0" applyNumberFormat="1" applyFont="1" applyBorder="1" applyAlignment="1" applyProtection="1">
      <alignment horizontal="right"/>
    </xf>
    <xf numFmtId="0" fontId="13" fillId="0" borderId="25" xfId="0" applyFont="1" applyBorder="1" applyAlignment="1" applyProtection="1">
      <alignment horizontal="center" wrapText="1"/>
    </xf>
    <xf numFmtId="164" fontId="13" fillId="0" borderId="26" xfId="0" applyNumberFormat="1" applyFont="1" applyBorder="1" applyAlignment="1" applyProtection="1">
      <alignment horizontal="center" wrapText="1"/>
    </xf>
    <xf numFmtId="164" fontId="13" fillId="0" borderId="27" xfId="0" applyNumberFormat="1" applyFont="1" applyBorder="1" applyAlignment="1" applyProtection="1">
      <alignment horizontal="center" wrapText="1"/>
    </xf>
    <xf numFmtId="3" fontId="10" fillId="0" borderId="24" xfId="0" applyNumberFormat="1" applyFont="1" applyBorder="1" applyAlignment="1" applyProtection="1">
      <alignment horizontal="right"/>
    </xf>
    <xf numFmtId="3" fontId="10" fillId="5" borderId="29" xfId="0" applyNumberFormat="1" applyFont="1" applyFill="1" applyBorder="1" applyAlignment="1" applyProtection="1">
      <alignment horizontal="right"/>
    </xf>
    <xf numFmtId="3" fontId="10" fillId="0" borderId="31" xfId="0" applyNumberFormat="1" applyFont="1" applyBorder="1" applyAlignment="1" applyProtection="1">
      <alignment horizontal="right"/>
    </xf>
    <xf numFmtId="3" fontId="10" fillId="5" borderId="32" xfId="0" applyNumberFormat="1" applyFont="1" applyFill="1" applyBorder="1" applyAlignment="1" applyProtection="1">
      <alignment horizontal="right"/>
    </xf>
    <xf numFmtId="164" fontId="10" fillId="2" borderId="0" xfId="0" applyNumberFormat="1" applyFont="1" applyFill="1" applyAlignment="1" applyProtection="1">
      <alignment horizontal="right"/>
      <protection locked="0"/>
    </xf>
    <xf numFmtId="3" fontId="10" fillId="2" borderId="0" xfId="0" applyNumberFormat="1" applyFont="1" applyFill="1" applyAlignment="1" applyProtection="1">
      <alignment horizontal="right"/>
      <protection locked="0"/>
    </xf>
    <xf numFmtId="0" fontId="10" fillId="0" borderId="0" xfId="0" applyFont="1" applyAlignment="1" applyProtection="1">
      <alignment horizontal="right"/>
    </xf>
    <xf numFmtId="14" fontId="10" fillId="5" borderId="0" xfId="0" applyNumberFormat="1" applyFont="1" applyFill="1" applyAlignment="1" applyProtection="1">
      <alignment horizontal="left"/>
    </xf>
    <xf numFmtId="0" fontId="10" fillId="5" borderId="0" xfId="0" applyFont="1" applyFill="1" applyProtection="1"/>
    <xf numFmtId="0" fontId="10" fillId="0" borderId="0" xfId="0" applyFont="1" applyAlignment="1" applyProtection="1">
      <alignment vertical="top" wrapText="1"/>
    </xf>
    <xf numFmtId="0" fontId="13" fillId="0" borderId="41" xfId="0" applyFont="1" applyBorder="1" applyAlignment="1" applyProtection="1"/>
    <xf numFmtId="164" fontId="13" fillId="0" borderId="35" xfId="0" applyNumberFormat="1" applyFont="1" applyBorder="1" applyAlignment="1" applyProtection="1"/>
    <xf numFmtId="164" fontId="10" fillId="3" borderId="44" xfId="0" applyNumberFormat="1" applyFont="1" applyFill="1" applyBorder="1" applyProtection="1"/>
    <xf numFmtId="164" fontId="10" fillId="3" borderId="44" xfId="0" applyNumberFormat="1" applyFont="1" applyFill="1" applyBorder="1" applyAlignment="1" applyProtection="1"/>
    <xf numFmtId="164" fontId="10" fillId="3" borderId="40" xfId="0" applyNumberFormat="1" applyFont="1" applyFill="1" applyBorder="1" applyProtection="1"/>
    <xf numFmtId="0" fontId="8" fillId="0" borderId="0" xfId="0" applyFont="1" applyAlignment="1" applyProtection="1">
      <alignment horizontal="center" vertical="center" wrapText="1"/>
    </xf>
    <xf numFmtId="0" fontId="21" fillId="0" borderId="0" xfId="0" applyFont="1" applyAlignment="1" applyProtection="1">
      <alignment vertical="center" wrapText="1"/>
    </xf>
    <xf numFmtId="0" fontId="10" fillId="0" borderId="0" xfId="0" applyFont="1" applyAlignment="1" applyProtection="1">
      <alignment vertical="center" wrapText="1"/>
    </xf>
    <xf numFmtId="0" fontId="9" fillId="0" borderId="0" xfId="0" applyFont="1" applyAlignment="1" applyProtection="1">
      <alignment vertical="center"/>
    </xf>
    <xf numFmtId="0" fontId="10" fillId="2" borderId="0" xfId="0" applyFont="1" applyFill="1" applyAlignment="1" applyProtection="1">
      <protection locked="0"/>
    </xf>
    <xf numFmtId="0" fontId="9" fillId="0" borderId="0" xfId="0" applyFont="1" applyAlignment="1" applyProtection="1">
      <protection locked="0"/>
    </xf>
    <xf numFmtId="0" fontId="10" fillId="2" borderId="0" xfId="0" applyFont="1" applyFill="1" applyAlignment="1" applyProtection="1">
      <alignment horizontal="left"/>
      <protection locked="0"/>
    </xf>
    <xf numFmtId="14" fontId="10" fillId="2" borderId="0" xfId="0" applyNumberFormat="1" applyFont="1" applyFill="1" applyAlignment="1" applyProtection="1">
      <alignment horizontal="left"/>
      <protection locked="0"/>
    </xf>
    <xf numFmtId="0" fontId="17" fillId="0" borderId="0" xfId="0" applyFont="1" applyAlignment="1" applyProtection="1">
      <alignment horizontal="left"/>
    </xf>
    <xf numFmtId="0" fontId="9" fillId="0" borderId="0" xfId="0" applyFont="1" applyAlignment="1" applyProtection="1"/>
    <xf numFmtId="0" fontId="10" fillId="0" borderId="0" xfId="0" applyFont="1" applyAlignment="1" applyProtection="1"/>
    <xf numFmtId="0" fontId="10" fillId="0" borderId="0" xfId="0" quotePrefix="1" applyFont="1" applyAlignment="1" applyProtection="1"/>
    <xf numFmtId="0" fontId="13" fillId="0" borderId="47" xfId="0" applyFont="1" applyBorder="1" applyAlignment="1" applyProtection="1"/>
    <xf numFmtId="0" fontId="12" fillId="0" borderId="48" xfId="0" applyFont="1" applyBorder="1" applyProtection="1"/>
    <xf numFmtId="0" fontId="12" fillId="0" borderId="34" xfId="0" applyFont="1" applyBorder="1" applyProtection="1"/>
    <xf numFmtId="0" fontId="10" fillId="0" borderId="6" xfId="0" applyFont="1" applyBorder="1" applyAlignment="1" applyProtection="1"/>
    <xf numFmtId="0" fontId="12" fillId="0" borderId="7" xfId="0" applyFont="1" applyBorder="1" applyProtection="1"/>
    <xf numFmtId="0" fontId="12" fillId="0" borderId="8" xfId="0" applyFont="1" applyBorder="1" applyProtection="1"/>
    <xf numFmtId="0" fontId="10" fillId="0" borderId="49" xfId="0" applyFont="1" applyBorder="1" applyAlignment="1" applyProtection="1"/>
    <xf numFmtId="0" fontId="12" fillId="0" borderId="50" xfId="0" applyFont="1" applyBorder="1" applyProtection="1"/>
    <xf numFmtId="0" fontId="12" fillId="0" borderId="39" xfId="0" applyFont="1" applyBorder="1" applyProtection="1"/>
    <xf numFmtId="0" fontId="17" fillId="0" borderId="0" xfId="0" applyFont="1" applyAlignment="1" applyProtection="1">
      <alignment horizontal="center"/>
    </xf>
    <xf numFmtId="0" fontId="17" fillId="0" borderId="0" xfId="0" applyFont="1" applyAlignment="1" applyProtection="1"/>
    <xf numFmtId="0" fontId="10" fillId="0" borderId="0" xfId="0" applyFont="1" applyAlignment="1" applyProtection="1">
      <alignment vertical="top"/>
    </xf>
    <xf numFmtId="0" fontId="10" fillId="0" borderId="0" xfId="0" applyFont="1" applyAlignment="1"/>
    <xf numFmtId="0" fontId="9" fillId="0" borderId="0" xfId="0" applyFont="1" applyAlignment="1"/>
    <xf numFmtId="0" fontId="8" fillId="0" borderId="0" xfId="0" applyFont="1" applyAlignment="1" applyProtection="1">
      <alignment horizontal="center" vertical="center"/>
    </xf>
    <xf numFmtId="0" fontId="10" fillId="0" borderId="0" xfId="0" applyFont="1" applyAlignment="1">
      <alignment vertical="top"/>
    </xf>
    <xf numFmtId="0" fontId="11" fillId="0" borderId="0" xfId="0" applyFont="1" applyAlignment="1" applyProtection="1">
      <alignment horizontal="center"/>
    </xf>
    <xf numFmtId="0" fontId="9" fillId="0" borderId="0" xfId="0" applyFont="1" applyAlignment="1" applyProtection="1">
      <alignment vertical="center" wrapText="1"/>
    </xf>
    <xf numFmtId="0" fontId="14" fillId="0" borderId="0" xfId="0" applyFont="1" applyAlignment="1" applyProtection="1"/>
    <xf numFmtId="0" fontId="15" fillId="0" borderId="0" xfId="0" applyFont="1" applyAlignment="1" applyProtection="1"/>
    <xf numFmtId="0" fontId="9" fillId="0" borderId="24" xfId="0" applyFont="1" applyBorder="1" applyAlignment="1" applyProtection="1"/>
    <xf numFmtId="0" fontId="10" fillId="0" borderId="33" xfId="0" applyFont="1" applyBorder="1" applyAlignment="1" applyProtection="1"/>
    <xf numFmtId="0" fontId="10" fillId="0" borderId="36" xfId="0" applyFont="1" applyBorder="1" applyAlignment="1" applyProtection="1"/>
    <xf numFmtId="0" fontId="12" fillId="0" borderId="14" xfId="0" applyFont="1" applyBorder="1" applyProtection="1"/>
    <xf numFmtId="0" fontId="10" fillId="0" borderId="38" xfId="0" applyFont="1" applyBorder="1" applyAlignment="1" applyProtection="1"/>
    <xf numFmtId="0" fontId="5" fillId="0" borderId="0" xfId="0" applyFont="1" applyAlignment="1" applyProtection="1">
      <alignment horizontal="center" vertical="center"/>
    </xf>
    <xf numFmtId="0" fontId="0" fillId="0" borderId="0" xfId="0" applyFont="1" applyAlignment="1" applyProtection="1">
      <alignment vertical="center"/>
    </xf>
    <xf numFmtId="0" fontId="22" fillId="0" borderId="0" xfId="0" applyFont="1" applyAlignment="1" applyProtection="1">
      <alignment vertical="center" wrapText="1"/>
    </xf>
    <xf numFmtId="0" fontId="4" fillId="0" borderId="0" xfId="0" applyFont="1" applyAlignment="1" applyProtection="1"/>
    <xf numFmtId="0" fontId="0" fillId="0" borderId="0" xfId="0" applyFont="1" applyAlignment="1" applyProtection="1"/>
    <xf numFmtId="0" fontId="1" fillId="0" borderId="13" xfId="0" applyFont="1" applyBorder="1" applyAlignment="1" applyProtection="1">
      <alignment vertical="top" wrapText="1"/>
    </xf>
    <xf numFmtId="0" fontId="3" fillId="0" borderId="4" xfId="0" applyFont="1" applyBorder="1" applyProtection="1"/>
    <xf numFmtId="0" fontId="2" fillId="0" borderId="2" xfId="0" applyFont="1" applyBorder="1" applyAlignment="1" applyProtection="1">
      <alignment horizontal="left" vertical="top" wrapText="1"/>
    </xf>
    <xf numFmtId="0" fontId="3" fillId="0" borderId="3" xfId="0" applyFont="1" applyBorder="1" applyProtection="1"/>
    <xf numFmtId="0" fontId="3" fillId="0" borderId="19" xfId="0" applyFont="1" applyBorder="1" applyProtection="1"/>
    <xf numFmtId="0" fontId="1" fillId="0" borderId="20" xfId="0" applyFont="1" applyBorder="1" applyAlignment="1" applyProtection="1">
      <alignment vertical="top" wrapText="1"/>
    </xf>
    <xf numFmtId="0" fontId="3" fillId="0" borderId="8" xfId="0" applyFont="1" applyBorder="1" applyProtection="1"/>
    <xf numFmtId="0" fontId="2" fillId="0" borderId="6" xfId="0" applyFont="1" applyBorder="1" applyAlignment="1" applyProtection="1">
      <alignment horizontal="left" vertical="top" wrapText="1"/>
    </xf>
    <xf numFmtId="0" fontId="3" fillId="0" borderId="7" xfId="0" applyFont="1" applyBorder="1" applyProtection="1"/>
    <xf numFmtId="0" fontId="3" fillId="0" borderId="21" xfId="0" applyFont="1" applyBorder="1" applyProtection="1"/>
    <xf numFmtId="0" fontId="1" fillId="0" borderId="15" xfId="0" applyFont="1" applyBorder="1" applyAlignment="1" applyProtection="1">
      <alignment vertical="top" wrapText="1"/>
    </xf>
    <xf numFmtId="0" fontId="3" fillId="0" borderId="12" xfId="0" applyFont="1" applyBorder="1" applyProtection="1"/>
    <xf numFmtId="0" fontId="2" fillId="0" borderId="10" xfId="0" applyFont="1" applyBorder="1" applyAlignment="1" applyProtection="1">
      <alignment horizontal="left" vertical="top" wrapText="1"/>
    </xf>
    <xf numFmtId="0" fontId="3" fillId="0" borderId="11" xfId="0" applyFont="1" applyBorder="1" applyProtection="1"/>
    <xf numFmtId="0" fontId="3" fillId="0" borderId="22" xfId="0" applyFont="1" applyBorder="1" applyProtection="1"/>
    <xf numFmtId="0" fontId="17" fillId="0" borderId="0" xfId="0" applyFont="1" applyProtection="1"/>
    <xf numFmtId="0" fontId="13" fillId="0" borderId="2" xfId="0" applyFont="1" applyBorder="1" applyAlignment="1" applyProtection="1">
      <alignment horizontal="center" vertical="top"/>
    </xf>
    <xf numFmtId="0" fontId="12" fillId="0" borderId="4" xfId="0" applyFont="1" applyBorder="1" applyProtection="1"/>
    <xf numFmtId="0" fontId="12" fillId="0" borderId="19" xfId="0" applyFont="1" applyBorder="1" applyProtection="1"/>
    <xf numFmtId="0" fontId="10" fillId="0" borderId="6" xfId="0" applyFont="1" applyBorder="1" applyAlignment="1" applyProtection="1">
      <alignment vertical="top"/>
    </xf>
    <xf numFmtId="0" fontId="12" fillId="0" borderId="21" xfId="0" applyFont="1" applyBorder="1" applyProtection="1"/>
    <xf numFmtId="0" fontId="10" fillId="0" borderId="24" xfId="0" applyFont="1" applyBorder="1" applyAlignment="1" applyProtection="1">
      <alignment vertical="top"/>
    </xf>
    <xf numFmtId="0" fontId="12" fillId="0" borderId="24" xfId="0" applyFont="1" applyBorder="1" applyProtection="1"/>
    <xf numFmtId="0" fontId="10" fillId="0" borderId="10" xfId="0" applyFont="1" applyBorder="1" applyAlignment="1" applyProtection="1">
      <alignment vertical="top"/>
    </xf>
    <xf numFmtId="0" fontId="12" fillId="0" borderId="12" xfId="0" applyFont="1" applyBorder="1" applyProtection="1"/>
    <xf numFmtId="0" fontId="12" fillId="0" borderId="22" xfId="0" applyFont="1" applyBorder="1" applyProtection="1"/>
    <xf numFmtId="0" fontId="10" fillId="0" borderId="53" xfId="0" applyFont="1" applyBorder="1" applyAlignment="1" applyProtection="1">
      <alignment vertical="top"/>
    </xf>
    <xf numFmtId="0" fontId="12" fillId="0" borderId="54" xfId="0" applyFont="1" applyBorder="1" applyProtection="1"/>
    <xf numFmtId="0" fontId="12" fillId="0" borderId="55" xfId="0" applyFont="1" applyBorder="1" applyProtection="1"/>
    <xf numFmtId="0" fontId="10" fillId="0" borderId="58" xfId="0" applyFont="1" applyBorder="1" applyAlignment="1" applyProtection="1">
      <alignment vertical="top"/>
    </xf>
    <xf numFmtId="0" fontId="12" fillId="0" borderId="59" xfId="0" applyFont="1" applyBorder="1" applyProtection="1"/>
    <xf numFmtId="0" fontId="10" fillId="0" borderId="6" xfId="0" applyFont="1" applyBorder="1" applyAlignment="1" applyProtection="1">
      <alignment horizontal="left" vertical="top" wrapText="1"/>
    </xf>
    <xf numFmtId="0" fontId="10" fillId="0" borderId="0" xfId="0" applyFont="1" applyAlignment="1">
      <alignment horizontal="left" vertical="top"/>
    </xf>
    <xf numFmtId="0" fontId="0" fillId="0" borderId="0" xfId="0" applyFont="1" applyAlignment="1" applyProtection="1">
      <alignment vertical="center" wrapText="1"/>
    </xf>
    <xf numFmtId="0" fontId="11" fillId="0" borderId="0" xfId="0" applyFont="1" applyAlignment="1" applyProtection="1"/>
    <xf numFmtId="0" fontId="10" fillId="0" borderId="13" xfId="0" applyFont="1" applyBorder="1" applyAlignment="1" applyProtection="1">
      <alignment vertical="top" wrapText="1"/>
    </xf>
    <xf numFmtId="0" fontId="10" fillId="0" borderId="2" xfId="0" applyFont="1" applyBorder="1" applyAlignment="1" applyProtection="1">
      <alignment horizontal="left" vertical="top" wrapText="1"/>
    </xf>
    <xf numFmtId="0" fontId="12" fillId="0" borderId="3" xfId="0" applyFont="1" applyBorder="1" applyProtection="1"/>
    <xf numFmtId="0" fontId="10" fillId="0" borderId="20" xfId="0" applyFont="1" applyBorder="1" applyAlignment="1" applyProtection="1">
      <alignment vertical="top" wrapText="1"/>
    </xf>
    <xf numFmtId="0" fontId="10" fillId="0" borderId="10" xfId="0" applyFont="1" applyBorder="1" applyAlignment="1" applyProtection="1">
      <alignment horizontal="left" vertical="top" wrapText="1"/>
    </xf>
    <xf numFmtId="0" fontId="12" fillId="0" borderId="11" xfId="0" applyFont="1" applyBorder="1" applyProtection="1"/>
    <xf numFmtId="0" fontId="10" fillId="0" borderId="15" xfId="0" applyFont="1" applyBorder="1" applyAlignment="1" applyProtection="1">
      <alignment vertical="top" wrapText="1"/>
    </xf>
    <xf numFmtId="0" fontId="17" fillId="0" borderId="23" xfId="0" applyFont="1" applyBorder="1" applyAlignment="1" applyProtection="1">
      <alignment horizontal="left"/>
    </xf>
    <xf numFmtId="0" fontId="10" fillId="0" borderId="6" xfId="0" applyFont="1" applyBorder="1" applyAlignment="1" applyProtection="1">
      <alignment horizontal="left" vertical="top"/>
    </xf>
    <xf numFmtId="0" fontId="11" fillId="0" borderId="0" xfId="0" applyFont="1" applyAlignment="1">
      <alignment horizontal="left"/>
    </xf>
    <xf numFmtId="0" fontId="10" fillId="0" borderId="0" xfId="0" applyFont="1" applyAlignment="1" applyProtection="1">
      <alignment vertical="top" wrapText="1"/>
    </xf>
    <xf numFmtId="0" fontId="9" fillId="0" borderId="0" xfId="0" applyFont="1" applyAlignment="1" applyProtection="1">
      <alignment vertical="top" wrapText="1"/>
    </xf>
    <xf numFmtId="0" fontId="21" fillId="0" borderId="0" xfId="0" applyFont="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outlinePr summaryBelow="0" summaryRight="0"/>
    <pageSetUpPr fitToPage="1"/>
  </sheetPr>
  <dimension ref="A1:I67"/>
  <sheetViews>
    <sheetView tabSelected="1" workbookViewId="0">
      <selection sqref="A1:F1"/>
    </sheetView>
  </sheetViews>
  <sheetFormatPr defaultColWidth="12.5546875" defaultRowHeight="15.75" customHeight="1"/>
  <cols>
    <col min="1" max="1" width="16.109375" style="9" customWidth="1"/>
    <col min="2" max="4" width="12.5546875" style="9"/>
    <col min="5" max="5" width="14.44140625" style="9" customWidth="1"/>
    <col min="6" max="16384" width="12.5546875" style="9"/>
  </cols>
  <sheetData>
    <row r="1" spans="1:7" ht="30" customHeight="1">
      <c r="A1" s="103" t="s">
        <v>0</v>
      </c>
      <c r="B1" s="104"/>
      <c r="C1" s="104"/>
      <c r="D1" s="104"/>
      <c r="E1" s="104"/>
      <c r="F1" s="104"/>
    </row>
    <row r="2" spans="1:7" ht="180" customHeight="1">
      <c r="A2" s="105" t="s">
        <v>297</v>
      </c>
      <c r="B2" s="106"/>
      <c r="C2" s="106"/>
      <c r="D2" s="106"/>
      <c r="E2" s="106"/>
      <c r="F2" s="106"/>
    </row>
    <row r="3" spans="1:7" ht="13.8">
      <c r="A3" s="23" t="s">
        <v>1</v>
      </c>
      <c r="B3" s="107"/>
      <c r="C3" s="108"/>
      <c r="D3" s="108"/>
      <c r="E3" s="94" t="s">
        <v>2</v>
      </c>
      <c r="F3" s="95">
        <f ca="1">TODAY()</f>
        <v>45950</v>
      </c>
    </row>
    <row r="4" spans="1:7" ht="13.8">
      <c r="A4" s="23" t="s">
        <v>3</v>
      </c>
      <c r="B4" s="109"/>
      <c r="C4" s="108"/>
      <c r="D4" s="108"/>
      <c r="E4" s="94" t="s">
        <v>4</v>
      </c>
      <c r="F4" s="96" t="str">
        <f>Version!$A$4</f>
        <v>1.03</v>
      </c>
    </row>
    <row r="5" spans="1:7" ht="13.8">
      <c r="A5" s="23" t="s">
        <v>5</v>
      </c>
      <c r="B5" s="110"/>
      <c r="C5" s="108"/>
      <c r="D5" s="108"/>
      <c r="E5" s="94" t="s">
        <v>6</v>
      </c>
      <c r="F5" s="12">
        <f ca="1">IF(B5 = "", 0, DATEDIF(B5, CONCATENATE("12/31/", YEAR(TODAY())), "Y"))</f>
        <v>0</v>
      </c>
    </row>
    <row r="6" spans="1:7" ht="13.8">
      <c r="A6" s="23" t="s">
        <v>7</v>
      </c>
      <c r="B6" s="110"/>
      <c r="C6" s="108"/>
      <c r="D6" s="108"/>
      <c r="E6" s="94" t="s">
        <v>6</v>
      </c>
      <c r="F6" s="12">
        <f ca="1">IF(B6 = "", 0, DATEDIF(B6, CONCATENATE("12/31/", YEAR(TODAY())), "Y"))</f>
        <v>0</v>
      </c>
    </row>
    <row r="7" spans="1:7" ht="13.8">
      <c r="A7" s="97"/>
      <c r="B7" s="97"/>
      <c r="C7" s="97"/>
      <c r="D7" s="97"/>
      <c r="E7" s="97"/>
      <c r="F7" s="97"/>
      <c r="G7" s="3"/>
    </row>
    <row r="8" spans="1:7" ht="15.75" customHeight="1">
      <c r="A8" s="111" t="s">
        <v>8</v>
      </c>
      <c r="B8" s="112"/>
      <c r="C8" s="22"/>
      <c r="D8" s="22"/>
      <c r="E8" s="22"/>
      <c r="F8" s="22"/>
    </row>
    <row r="9" spans="1:7" ht="13.8">
      <c r="A9" s="113" t="s">
        <v>9</v>
      </c>
      <c r="B9" s="112"/>
      <c r="C9" s="114" t="s">
        <v>10</v>
      </c>
      <c r="D9" s="112"/>
      <c r="E9" s="112"/>
      <c r="F9" s="112"/>
    </row>
    <row r="10" spans="1:7" ht="13.8">
      <c r="A10" s="113" t="s">
        <v>11</v>
      </c>
      <c r="B10" s="112"/>
      <c r="C10" s="114" t="s">
        <v>12</v>
      </c>
      <c r="D10" s="112"/>
      <c r="E10" s="112"/>
      <c r="F10" s="112"/>
    </row>
    <row r="11" spans="1:7" ht="13.8">
      <c r="A11" s="113" t="s">
        <v>13</v>
      </c>
      <c r="B11" s="112"/>
      <c r="C11" s="114" t="s">
        <v>14</v>
      </c>
      <c r="D11" s="112"/>
      <c r="E11" s="112"/>
      <c r="F11" s="112"/>
    </row>
    <row r="12" spans="1:7" ht="13.8">
      <c r="A12" s="113" t="s">
        <v>15</v>
      </c>
      <c r="B12" s="112"/>
      <c r="C12" s="114" t="s">
        <v>16</v>
      </c>
      <c r="D12" s="112"/>
      <c r="E12" s="112"/>
      <c r="F12" s="112"/>
    </row>
    <row r="13" spans="1:7" ht="13.8">
      <c r="A13" s="113" t="s">
        <v>17</v>
      </c>
      <c r="B13" s="112"/>
      <c r="C13" s="114" t="s">
        <v>18</v>
      </c>
      <c r="D13" s="112"/>
      <c r="E13" s="112"/>
      <c r="F13" s="112"/>
    </row>
    <row r="14" spans="1:7" ht="13.8">
      <c r="A14" s="113" t="s">
        <v>19</v>
      </c>
      <c r="B14" s="112"/>
      <c r="C14" s="114" t="s">
        <v>20</v>
      </c>
      <c r="D14" s="112"/>
      <c r="E14" s="112"/>
      <c r="F14" s="112"/>
    </row>
    <row r="15" spans="1:7" ht="15.75" customHeight="1">
      <c r="A15" s="25"/>
      <c r="B15" s="25"/>
      <c r="C15" s="22"/>
      <c r="D15" s="22"/>
      <c r="E15" s="22"/>
      <c r="F15" s="22"/>
    </row>
    <row r="16" spans="1:7" ht="15.75" customHeight="1" thickBot="1">
      <c r="A16" s="111" t="s">
        <v>21</v>
      </c>
      <c r="B16" s="112"/>
      <c r="C16" s="22"/>
      <c r="D16" s="22"/>
      <c r="E16" s="22"/>
      <c r="F16" s="22"/>
    </row>
    <row r="17" spans="1:8" ht="13.8">
      <c r="A17" s="98" t="s">
        <v>22</v>
      </c>
      <c r="B17" s="115" t="s">
        <v>23</v>
      </c>
      <c r="C17" s="116"/>
      <c r="D17" s="116"/>
      <c r="E17" s="117"/>
      <c r="F17" s="99" t="s">
        <v>24</v>
      </c>
    </row>
    <row r="18" spans="1:8" ht="13.8">
      <c r="A18" s="74" t="s">
        <v>25</v>
      </c>
      <c r="B18" s="118" t="s">
        <v>9</v>
      </c>
      <c r="C18" s="119"/>
      <c r="D18" s="119"/>
      <c r="E18" s="120"/>
      <c r="F18" s="100">
        <f>IR_TotalIncome</f>
        <v>0</v>
      </c>
    </row>
    <row r="19" spans="1:8" ht="13.8">
      <c r="A19" s="74" t="s">
        <v>26</v>
      </c>
      <c r="B19" s="118" t="s">
        <v>11</v>
      </c>
      <c r="C19" s="119"/>
      <c r="D19" s="119"/>
      <c r="E19" s="120"/>
      <c r="F19" s="100">
        <f>IR_TotalIncome - IR_Adjustments</f>
        <v>0</v>
      </c>
    </row>
    <row r="20" spans="1:8" ht="13.8">
      <c r="A20" s="74" t="s">
        <v>27</v>
      </c>
      <c r="B20" s="118" t="s">
        <v>13</v>
      </c>
      <c r="C20" s="119"/>
      <c r="D20" s="119"/>
      <c r="E20" s="120"/>
      <c r="F20" s="101">
        <f ca="1">MAX(ET_AdjustedGrossIncome - IR_Exemptions - IR_Deductions, 0)</f>
        <v>0</v>
      </c>
    </row>
    <row r="21" spans="1:8" ht="13.8">
      <c r="A21" s="74" t="s">
        <v>28</v>
      </c>
      <c r="B21" s="118" t="s">
        <v>15</v>
      </c>
      <c r="C21" s="119"/>
      <c r="D21" s="119"/>
      <c r="E21" s="120"/>
      <c r="F21" s="100">
        <f ca="1">MAX(TX_TotalTax + IR_OtherTaxes - IN_NonrefundableCredits, 0)</f>
        <v>0</v>
      </c>
    </row>
    <row r="22" spans="1:8" ht="13.8">
      <c r="A22" s="74" t="s">
        <v>29</v>
      </c>
      <c r="B22" s="118" t="s">
        <v>30</v>
      </c>
      <c r="C22" s="119"/>
      <c r="D22" s="119"/>
      <c r="E22" s="120"/>
      <c r="F22" s="101">
        <f ca="1">ET_TotalTax - IR_Payments - IN_RefundableCredits</f>
        <v>0</v>
      </c>
    </row>
    <row r="23" spans="1:8" ht="14.4" thickBot="1">
      <c r="A23" s="75" t="s">
        <v>31</v>
      </c>
      <c r="B23" s="121" t="s">
        <v>19</v>
      </c>
      <c r="C23" s="122"/>
      <c r="D23" s="122"/>
      <c r="E23" s="123"/>
      <c r="F23" s="102">
        <f ca="1">IF(ET_AmountDue &gt; 1000, ET_AmountDue/4, 0)</f>
        <v>0</v>
      </c>
    </row>
    <row r="24" spans="1:8" ht="15.75" customHeight="1">
      <c r="A24" s="22"/>
      <c r="B24" s="22"/>
      <c r="C24" s="22"/>
      <c r="D24" s="22"/>
      <c r="E24" s="22"/>
      <c r="F24" s="22"/>
    </row>
    <row r="25" spans="1:8" ht="15.75" customHeight="1">
      <c r="A25" s="22"/>
      <c r="B25" s="22"/>
      <c r="C25" s="22"/>
      <c r="D25" s="22"/>
      <c r="E25" s="22"/>
      <c r="F25" s="22"/>
    </row>
    <row r="26" spans="1:8" ht="15.75" customHeight="1">
      <c r="A26" s="124" t="s">
        <v>32</v>
      </c>
      <c r="B26" s="112"/>
      <c r="C26" s="112"/>
      <c r="D26" s="112"/>
      <c r="E26" s="112"/>
      <c r="F26" s="112"/>
      <c r="G26" s="3"/>
      <c r="H26" s="3"/>
    </row>
    <row r="27" spans="1:8" ht="15.75" customHeight="1">
      <c r="A27" s="125" t="s">
        <v>33</v>
      </c>
      <c r="B27" s="112"/>
      <c r="C27" s="112"/>
      <c r="D27" s="112"/>
      <c r="E27" s="112"/>
      <c r="F27" s="112"/>
      <c r="G27" s="2"/>
      <c r="H27" s="2"/>
    </row>
    <row r="28" spans="1:8" ht="13.8">
      <c r="A28" s="21" t="s">
        <v>34</v>
      </c>
      <c r="B28" s="126" t="s">
        <v>35</v>
      </c>
      <c r="C28" s="112"/>
      <c r="D28" s="112"/>
      <c r="E28" s="112"/>
      <c r="F28" s="92">
        <v>0</v>
      </c>
      <c r="G28" s="3"/>
      <c r="H28" s="3"/>
    </row>
    <row r="29" spans="1:8" ht="13.8">
      <c r="A29" s="21" t="s">
        <v>36</v>
      </c>
      <c r="B29" s="126" t="s">
        <v>37</v>
      </c>
      <c r="C29" s="112"/>
      <c r="D29" s="112"/>
      <c r="E29" s="112"/>
      <c r="F29" s="92">
        <v>0</v>
      </c>
      <c r="G29" s="3"/>
      <c r="H29" s="3"/>
    </row>
    <row r="30" spans="1:8" ht="13.8">
      <c r="A30" s="21" t="s">
        <v>38</v>
      </c>
      <c r="B30" s="126" t="s">
        <v>39</v>
      </c>
      <c r="C30" s="112"/>
      <c r="D30" s="112"/>
      <c r="E30" s="112"/>
      <c r="F30" s="92">
        <v>0</v>
      </c>
      <c r="G30" s="3"/>
      <c r="H30" s="3"/>
    </row>
    <row r="31" spans="1:8" ht="13.8">
      <c r="A31" s="21" t="s">
        <v>40</v>
      </c>
      <c r="B31" s="126" t="s">
        <v>41</v>
      </c>
      <c r="C31" s="112"/>
      <c r="D31" s="112"/>
      <c r="E31" s="112"/>
      <c r="F31" s="92">
        <v>0</v>
      </c>
      <c r="G31" s="3"/>
      <c r="H31" s="3"/>
    </row>
    <row r="32" spans="1:8" ht="13.8">
      <c r="A32" s="21" t="s">
        <v>42</v>
      </c>
      <c r="B32" s="126" t="s">
        <v>43</v>
      </c>
      <c r="C32" s="112"/>
      <c r="D32" s="112"/>
      <c r="E32" s="112"/>
      <c r="F32" s="92">
        <v>0</v>
      </c>
      <c r="G32" s="3"/>
      <c r="H32" s="3"/>
    </row>
    <row r="33" spans="1:8" ht="13.8">
      <c r="A33" s="21" t="s">
        <v>44</v>
      </c>
      <c r="B33" s="126" t="s">
        <v>45</v>
      </c>
      <c r="C33" s="112"/>
      <c r="D33" s="112"/>
      <c r="E33" s="112"/>
      <c r="F33" s="92">
        <v>0</v>
      </c>
      <c r="G33" s="3"/>
      <c r="H33" s="3"/>
    </row>
    <row r="34" spans="1:8" ht="13.8">
      <c r="A34" s="21" t="s">
        <v>46</v>
      </c>
      <c r="B34" s="126" t="s">
        <v>47</v>
      </c>
      <c r="C34" s="112"/>
      <c r="D34" s="112"/>
      <c r="E34" s="112"/>
      <c r="F34" s="92">
        <v>0</v>
      </c>
      <c r="G34" s="3"/>
      <c r="H34" s="3"/>
    </row>
    <row r="35" spans="1:8" ht="13.8">
      <c r="A35" s="21" t="s">
        <v>48</v>
      </c>
      <c r="B35" s="126" t="s">
        <v>49</v>
      </c>
      <c r="C35" s="112"/>
      <c r="D35" s="112"/>
      <c r="E35" s="112"/>
      <c r="F35" s="92">
        <v>0</v>
      </c>
      <c r="G35" s="3"/>
      <c r="H35" s="3"/>
    </row>
    <row r="36" spans="1:8" ht="13.8">
      <c r="A36" s="113"/>
      <c r="B36" s="112"/>
      <c r="C36" s="112"/>
      <c r="D36" s="112"/>
      <c r="E36" s="112"/>
      <c r="F36" s="112"/>
      <c r="G36" s="3"/>
      <c r="H36" s="3"/>
    </row>
    <row r="37" spans="1:8" ht="18">
      <c r="A37" s="125" t="s">
        <v>50</v>
      </c>
      <c r="B37" s="112"/>
      <c r="C37" s="112"/>
      <c r="D37" s="112"/>
      <c r="E37" s="112"/>
      <c r="F37" s="112"/>
      <c r="G37" s="2"/>
      <c r="H37" s="2"/>
    </row>
    <row r="38" spans="1:8" ht="13.8">
      <c r="A38" s="21" t="s">
        <v>51</v>
      </c>
      <c r="B38" s="126" t="s">
        <v>52</v>
      </c>
      <c r="C38" s="112"/>
      <c r="D38" s="112"/>
      <c r="E38" s="112"/>
      <c r="F38" s="92">
        <v>0</v>
      </c>
      <c r="G38" s="3"/>
      <c r="H38" s="3"/>
    </row>
    <row r="39" spans="1:8" ht="13.8">
      <c r="A39" s="21" t="s">
        <v>53</v>
      </c>
      <c r="B39" s="126" t="s">
        <v>54</v>
      </c>
      <c r="C39" s="112"/>
      <c r="D39" s="112"/>
      <c r="E39" s="112"/>
      <c r="F39" s="92">
        <v>0</v>
      </c>
      <c r="G39" s="3"/>
      <c r="H39" s="3"/>
    </row>
    <row r="40" spans="1:8" ht="13.8">
      <c r="A40" s="21" t="s">
        <v>55</v>
      </c>
      <c r="B40" s="126" t="s">
        <v>56</v>
      </c>
      <c r="C40" s="112"/>
      <c r="D40" s="112"/>
      <c r="E40" s="112"/>
      <c r="F40" s="92">
        <v>0</v>
      </c>
      <c r="G40" s="3"/>
      <c r="H40" s="3"/>
    </row>
    <row r="41" spans="1:8" ht="13.8">
      <c r="A41" s="21" t="s">
        <v>57</v>
      </c>
      <c r="B41" s="126" t="s">
        <v>58</v>
      </c>
      <c r="C41" s="112"/>
      <c r="D41" s="112"/>
      <c r="E41" s="112"/>
      <c r="F41" s="92">
        <v>0</v>
      </c>
      <c r="G41" s="3"/>
      <c r="H41" s="3"/>
    </row>
    <row r="42" spans="1:8" ht="13.8">
      <c r="A42" s="21" t="s">
        <v>59</v>
      </c>
      <c r="B42" s="126" t="s">
        <v>60</v>
      </c>
      <c r="C42" s="112"/>
      <c r="D42" s="112"/>
      <c r="E42" s="112"/>
      <c r="F42" s="92">
        <v>0</v>
      </c>
      <c r="G42" s="3"/>
      <c r="H42" s="3"/>
    </row>
    <row r="43" spans="1:8" ht="13.8">
      <c r="A43" s="23"/>
      <c r="B43" s="23"/>
      <c r="C43" s="23"/>
      <c r="D43" s="23"/>
      <c r="E43" s="23"/>
      <c r="F43" s="23"/>
      <c r="G43" s="3"/>
      <c r="H43" s="3"/>
    </row>
    <row r="44" spans="1:8" ht="18">
      <c r="A44" s="125" t="s">
        <v>61</v>
      </c>
      <c r="B44" s="112"/>
      <c r="C44" s="112"/>
      <c r="D44" s="112"/>
      <c r="E44" s="112"/>
      <c r="F44" s="112"/>
      <c r="G44" s="2"/>
      <c r="H44" s="2"/>
    </row>
    <row r="45" spans="1:8" ht="13.8">
      <c r="A45" s="21" t="s">
        <v>62</v>
      </c>
      <c r="B45" s="126" t="s">
        <v>63</v>
      </c>
      <c r="C45" s="112"/>
      <c r="D45" s="112"/>
      <c r="E45" s="112"/>
      <c r="F45" s="92">
        <v>0</v>
      </c>
      <c r="G45" s="3"/>
      <c r="H45" s="3"/>
    </row>
    <row r="46" spans="1:8" ht="13.8">
      <c r="A46" s="21" t="s">
        <v>62</v>
      </c>
      <c r="B46" s="126" t="s">
        <v>64</v>
      </c>
      <c r="C46" s="112"/>
      <c r="D46" s="112"/>
      <c r="E46" s="112"/>
      <c r="F46" s="92">
        <v>0</v>
      </c>
      <c r="G46" s="3"/>
      <c r="H46" s="3"/>
    </row>
    <row r="47" spans="1:8" ht="13.8">
      <c r="A47" s="21" t="s">
        <v>62</v>
      </c>
      <c r="B47" s="126" t="s">
        <v>65</v>
      </c>
      <c r="C47" s="112"/>
      <c r="D47" s="112"/>
      <c r="E47" s="112"/>
      <c r="F47" s="92">
        <v>0</v>
      </c>
      <c r="G47" s="3"/>
      <c r="H47" s="3"/>
    </row>
    <row r="48" spans="1:8" ht="13.8">
      <c r="A48" s="21" t="s">
        <v>62</v>
      </c>
      <c r="B48" s="126" t="s">
        <v>66</v>
      </c>
      <c r="C48" s="112"/>
      <c r="D48" s="112"/>
      <c r="E48" s="112"/>
      <c r="F48" s="92">
        <v>0</v>
      </c>
      <c r="G48" s="3"/>
      <c r="H48" s="3"/>
    </row>
    <row r="49" spans="1:9" ht="13.8">
      <c r="A49" s="21" t="s">
        <v>62</v>
      </c>
      <c r="B49" s="126" t="s">
        <v>67</v>
      </c>
      <c r="C49" s="112"/>
      <c r="D49" s="112"/>
      <c r="E49" s="112"/>
      <c r="F49" s="92">
        <v>0</v>
      </c>
      <c r="G49" s="3"/>
      <c r="H49" s="3"/>
      <c r="I49" s="14"/>
    </row>
    <row r="50" spans="1:9" ht="13.8">
      <c r="A50" s="21" t="s">
        <v>62</v>
      </c>
      <c r="B50" s="126" t="s">
        <v>68</v>
      </c>
      <c r="C50" s="112"/>
      <c r="D50" s="112"/>
      <c r="E50" s="112"/>
      <c r="F50" s="92">
        <v>0</v>
      </c>
      <c r="G50" s="3"/>
      <c r="H50" s="3"/>
    </row>
    <row r="51" spans="1:9" ht="13.8">
      <c r="A51" s="21" t="s">
        <v>62</v>
      </c>
      <c r="B51" s="126" t="s">
        <v>69</v>
      </c>
      <c r="C51" s="112"/>
      <c r="D51" s="112"/>
      <c r="E51" s="112"/>
      <c r="F51" s="92">
        <v>0</v>
      </c>
      <c r="G51" s="3"/>
      <c r="H51" s="3"/>
    </row>
    <row r="52" spans="1:9" ht="13.8">
      <c r="A52" s="21" t="s">
        <v>62</v>
      </c>
      <c r="B52" s="126" t="s">
        <v>70</v>
      </c>
      <c r="C52" s="112"/>
      <c r="D52" s="112"/>
      <c r="E52" s="112"/>
      <c r="F52" s="93">
        <v>0</v>
      </c>
      <c r="G52" s="3"/>
      <c r="H52" s="3"/>
    </row>
    <row r="53" spans="1:9" ht="13.8">
      <c r="A53" s="21" t="s">
        <v>71</v>
      </c>
      <c r="B53" s="126" t="s">
        <v>72</v>
      </c>
      <c r="C53" s="112"/>
      <c r="D53" s="112"/>
      <c r="E53" s="112"/>
      <c r="F53" s="92">
        <v>0</v>
      </c>
      <c r="G53" s="3"/>
      <c r="H53" s="3"/>
    </row>
    <row r="54" spans="1:9" ht="13.8">
      <c r="A54" s="21" t="s">
        <v>71</v>
      </c>
      <c r="B54" s="126" t="s">
        <v>73</v>
      </c>
      <c r="C54" s="112"/>
      <c r="D54" s="112"/>
      <c r="E54" s="112"/>
      <c r="F54" s="92">
        <v>0</v>
      </c>
      <c r="G54" s="3"/>
      <c r="H54" s="3"/>
    </row>
    <row r="55" spans="1:9" ht="13.8">
      <c r="A55" s="21" t="s">
        <v>74</v>
      </c>
      <c r="B55" s="126" t="s">
        <v>75</v>
      </c>
      <c r="C55" s="112"/>
      <c r="D55" s="112"/>
      <c r="E55" s="112"/>
      <c r="F55" s="92">
        <v>0</v>
      </c>
      <c r="G55" s="3"/>
      <c r="H55" s="3"/>
    </row>
    <row r="56" spans="1:9" ht="13.8">
      <c r="A56" s="21" t="s">
        <v>76</v>
      </c>
      <c r="B56" s="126" t="s">
        <v>77</v>
      </c>
      <c r="C56" s="112"/>
      <c r="D56" s="112"/>
      <c r="E56" s="112"/>
      <c r="F56" s="92">
        <v>0</v>
      </c>
      <c r="G56" s="3"/>
      <c r="H56" s="3"/>
    </row>
    <row r="57" spans="1:9" ht="13.8">
      <c r="A57" s="21" t="s">
        <v>78</v>
      </c>
      <c r="B57" s="126" t="s">
        <v>79</v>
      </c>
      <c r="C57" s="112"/>
      <c r="D57" s="112"/>
      <c r="E57" s="112"/>
      <c r="F57" s="92">
        <v>0</v>
      </c>
      <c r="G57" s="3"/>
      <c r="H57" s="3"/>
    </row>
    <row r="58" spans="1:9" ht="13.8">
      <c r="A58" s="21" t="s">
        <v>80</v>
      </c>
      <c r="B58" s="126" t="s">
        <v>81</v>
      </c>
      <c r="C58" s="112"/>
      <c r="D58" s="112"/>
      <c r="E58" s="112"/>
      <c r="F58" s="92">
        <v>0</v>
      </c>
      <c r="G58" s="3"/>
      <c r="H58" s="3"/>
    </row>
    <row r="59" spans="1:9" ht="13.8">
      <c r="A59" s="21" t="s">
        <v>82</v>
      </c>
      <c r="B59" s="126" t="s">
        <v>83</v>
      </c>
      <c r="C59" s="112"/>
      <c r="D59" s="112"/>
      <c r="E59" s="112"/>
      <c r="F59" s="92">
        <v>0</v>
      </c>
      <c r="G59" s="3"/>
      <c r="H59" s="3"/>
    </row>
    <row r="60" spans="1:9" ht="13.8">
      <c r="A60" s="23"/>
      <c r="B60" s="23"/>
      <c r="C60" s="23"/>
      <c r="D60" s="23"/>
      <c r="E60" s="23"/>
      <c r="F60" s="23"/>
      <c r="G60" s="3"/>
      <c r="H60" s="3"/>
    </row>
    <row r="61" spans="1:9" ht="18">
      <c r="A61" s="125" t="s">
        <v>84</v>
      </c>
      <c r="B61" s="112"/>
      <c r="C61" s="112"/>
      <c r="D61" s="112"/>
      <c r="E61" s="112"/>
      <c r="F61" s="112"/>
      <c r="G61" s="2"/>
      <c r="H61" s="2"/>
    </row>
    <row r="62" spans="1:9" ht="13.8">
      <c r="A62" s="21" t="s">
        <v>85</v>
      </c>
      <c r="B62" s="126" t="s">
        <v>86</v>
      </c>
      <c r="C62" s="112"/>
      <c r="D62" s="112"/>
      <c r="E62" s="112"/>
      <c r="F62" s="92">
        <v>0</v>
      </c>
      <c r="G62" s="127"/>
      <c r="H62" s="128"/>
    </row>
    <row r="63" spans="1:9" ht="13.8">
      <c r="A63" s="21" t="s">
        <v>87</v>
      </c>
      <c r="B63" s="126" t="s">
        <v>88</v>
      </c>
      <c r="C63" s="112"/>
      <c r="D63" s="112"/>
      <c r="E63" s="112"/>
      <c r="F63" s="92">
        <v>0</v>
      </c>
      <c r="G63" s="127"/>
      <c r="H63" s="128"/>
    </row>
    <row r="64" spans="1:9" ht="13.8">
      <c r="A64" s="23"/>
      <c r="B64" s="23"/>
      <c r="C64" s="23"/>
      <c r="D64" s="23"/>
      <c r="E64" s="23"/>
      <c r="F64" s="23"/>
      <c r="G64" s="3"/>
      <c r="H64" s="3"/>
    </row>
    <row r="65" spans="1:8" ht="18">
      <c r="A65" s="125" t="s">
        <v>89</v>
      </c>
      <c r="B65" s="112"/>
      <c r="C65" s="112"/>
      <c r="D65" s="112"/>
      <c r="E65" s="112"/>
      <c r="F65" s="112"/>
      <c r="G65" s="2"/>
      <c r="H65" s="2"/>
    </row>
    <row r="66" spans="1:8" ht="13.8">
      <c r="A66" s="21" t="s">
        <v>85</v>
      </c>
      <c r="B66" s="126" t="s">
        <v>90</v>
      </c>
      <c r="C66" s="112"/>
      <c r="D66" s="112"/>
      <c r="E66" s="112"/>
      <c r="F66" s="92">
        <v>0</v>
      </c>
      <c r="G66" s="3"/>
      <c r="H66" s="3"/>
    </row>
    <row r="67" spans="1:8" ht="13.8">
      <c r="A67" s="21" t="s">
        <v>87</v>
      </c>
      <c r="B67" s="126" t="s">
        <v>91</v>
      </c>
      <c r="C67" s="112"/>
      <c r="D67" s="112"/>
      <c r="E67" s="112"/>
      <c r="F67" s="92">
        <v>0</v>
      </c>
      <c r="G67" s="3"/>
      <c r="H67" s="3"/>
    </row>
  </sheetData>
  <sheetProtection sheet="1" objects="1" scenarios="1"/>
  <mergeCells count="68">
    <mergeCell ref="A61:F61"/>
    <mergeCell ref="B47:E47"/>
    <mergeCell ref="B48:E48"/>
    <mergeCell ref="B55:E55"/>
    <mergeCell ref="B56:E56"/>
    <mergeCell ref="B57:E57"/>
    <mergeCell ref="B58:E58"/>
    <mergeCell ref="B39:E39"/>
    <mergeCell ref="B40:E40"/>
    <mergeCell ref="B41:E41"/>
    <mergeCell ref="B42:E42"/>
    <mergeCell ref="B59:E59"/>
    <mergeCell ref="B34:E34"/>
    <mergeCell ref="B35:E35"/>
    <mergeCell ref="A36:F36"/>
    <mergeCell ref="B62:E62"/>
    <mergeCell ref="G62:H62"/>
    <mergeCell ref="B52:E52"/>
    <mergeCell ref="B53:E53"/>
    <mergeCell ref="B54:E54"/>
    <mergeCell ref="B49:E49"/>
    <mergeCell ref="B50:E50"/>
    <mergeCell ref="B51:E51"/>
    <mergeCell ref="A44:F44"/>
    <mergeCell ref="B45:E45"/>
    <mergeCell ref="B46:E46"/>
    <mergeCell ref="A37:F37"/>
    <mergeCell ref="B38:E38"/>
    <mergeCell ref="B63:E63"/>
    <mergeCell ref="G63:H63"/>
    <mergeCell ref="A65:F65"/>
    <mergeCell ref="B66:E66"/>
    <mergeCell ref="B67:E67"/>
    <mergeCell ref="B29:E29"/>
    <mergeCell ref="B30:E30"/>
    <mergeCell ref="B31:E31"/>
    <mergeCell ref="B32:E32"/>
    <mergeCell ref="B33:E33"/>
    <mergeCell ref="B22:E22"/>
    <mergeCell ref="B23:E23"/>
    <mergeCell ref="A26:F26"/>
    <mergeCell ref="A27:F27"/>
    <mergeCell ref="B28:E28"/>
    <mergeCell ref="B17:E17"/>
    <mergeCell ref="B18:E18"/>
    <mergeCell ref="B19:E19"/>
    <mergeCell ref="B20:E20"/>
    <mergeCell ref="B21:E21"/>
    <mergeCell ref="A16:B16"/>
    <mergeCell ref="A9:B9"/>
    <mergeCell ref="C9:F9"/>
    <mergeCell ref="A10:B10"/>
    <mergeCell ref="C10:F10"/>
    <mergeCell ref="A11:B11"/>
    <mergeCell ref="C11:F11"/>
    <mergeCell ref="C12:F12"/>
    <mergeCell ref="C13:F13"/>
    <mergeCell ref="C14:F14"/>
    <mergeCell ref="B6:D6"/>
    <mergeCell ref="A8:B8"/>
    <mergeCell ref="A12:B12"/>
    <mergeCell ref="A13:B13"/>
    <mergeCell ref="A14:B14"/>
    <mergeCell ref="A1:F1"/>
    <mergeCell ref="A2:F2"/>
    <mergeCell ref="B3:D3"/>
    <mergeCell ref="B4:D4"/>
    <mergeCell ref="B5:D5"/>
  </mergeCells>
  <dataValidations xWindow="845" yWindow="615" count="40">
    <dataValidation allowBlank="1" showInputMessage="1" showErrorMessage="1" prompt="The name of the taxpayer. This is only used to identify the taxpayer that the information in the spreadsheet belongs to." sqref="B3:D3"/>
    <dataValidation type="list" allowBlank="1" showInputMessage="1" showErrorMessage="1" prompt="Select a value fom the drop-down list._x000a__x000a_The filing status is used to determine the standard deduction and the tax bracket " sqref="B4:D4">
      <formula1>"Single,HoH,MFJ,MFS,QSS"</formula1>
    </dataValidation>
    <dataValidation type="custom" allowBlank="1" showDropDown="1" showInputMessage="1" showErrorMessage="1" prompt="This is used to determine if the spouse will be 65 or older at the end of this year." sqref="B6:D6">
      <formula1>OR(NOT(ISERROR(DATEVALUE(B6))), AND(ISNUMBER(B6), LEFT(CELL("format", B6))="D"))</formula1>
    </dataValidation>
    <dataValidation allowBlank="1" showInputMessage="1" showErrorMessage="1" prompt="Today's date. This is only used to help identify the information in the spreadsheet." sqref="F3"/>
    <dataValidation allowBlank="1" showInputMessage="1" showErrorMessage="1" prompt="This is the current version of the spreadsheet." sqref="F4"/>
    <dataValidation allowBlank="1" showInputMessage="1" showErrorMessage="1" prompt="The age the taxpayer will be at the end of this year." sqref="F5"/>
    <dataValidation allowBlank="1" showInputMessage="1" showErrorMessage="1" prompt="The age the spouse will be at the end of this year." sqref="F6"/>
    <dataValidation allowBlank="1" showErrorMessage="1" sqref="G5"/>
    <dataValidation type="custom" allowBlank="1" showDropDown="1" showInputMessage="1" showErrorMessage="1" prompt="This is used to determine if the taxpayer will be 65 or older at the end of this year." sqref="B5:D5">
      <formula1>OR(NOT(ISERROR(DATEVALUE(B5))), AND(ISNUMBER(B5), LEFT(CELL("format", B5))="D"))</formula1>
    </dataValidation>
    <dataValidation allowBlank="1" showInputMessage="1" showErrorMessage="1" prompt="This is the sum of all taxable income including capital gains, but not qualified dividends." sqref="F18"/>
    <dataValidation allowBlank="1" showInputMessage="1" showErrorMessage="1" prompt="AGI is all taxable income including long term capital gains and qualified dividends minus adjustments._x000a__x000a_When the tax is computed, long term capital gains and qualified dividends will be taxed differently than ordinary income." sqref="F19"/>
    <dataValidation allowBlank="1" showInputMessage="1" showErrorMessage="1" prompt="Taxable income is AGI minus exemptions and deductions._x000a__x000a_Exemptions are the personal exemption and an exemption for each dependent. They are currently set to $0 in the tax code." sqref="F20"/>
    <dataValidation allowBlank="1" showInputMessage="1" showErrorMessage="1" prompt="This is the amount of tax that is owed. If it is positive, it is tax due; if it is negative, it is the amount overpaid (refund)." sqref="F22"/>
    <dataValidation allowBlank="1" showInputMessage="1" showErrorMessage="1" prompt="If the amount owed is less than $1,000, estimated payments are not required. Otherwise, they need to be paid in four quarterly payments" sqref="F23"/>
    <dataValidation allowBlank="1" showInputMessage="1" showErrorMessage="1" prompt="Wages includes all earned income." sqref="F28"/>
    <dataValidation allowBlank="1" showInputMessage="1" showErrorMessage="1" prompt="Tax exempt interest, for example, interest from state and local bonds, which is not taxed by the federal government._x000a__x000a_This is only used in the tax computation to determine the amount of Social Security that is taxed." sqref="F29"/>
    <dataValidation allowBlank="1" showInputMessage="1" showErrorMessage="1" prompt="Ordinary interest from things such as savings accounts or U.S. Treasury bonds." sqref="F30"/>
    <dataValidation allowBlank="1" showInputMessage="1" showErrorMessage="1" prompt="Qualified dividends are the dividends that are qualified for capital gains (lower tax rate)." sqref="F31"/>
    <dataValidation allowBlank="1" showInputMessage="1" showErrorMessage="1" prompt="Ordinary dividends are non-qualified dividends, which are dividends that are not qualified for capital gains treatment." sqref="F32"/>
    <dataValidation allowBlank="1" showInputMessage="1" showErrorMessage="1" prompt="Enter the taxable amount from any withdrawal from a retirement account. For example: traditional IRAs, pensions, annuities, etc." sqref="F33"/>
    <dataValidation allowBlank="1" showInputMessage="1" showErrorMessage="1" prompt="Enter the total amount of Social Security received. This comes from SSA-1099, box 5." sqref="F34"/>
    <dataValidation allowBlank="1" showInputMessage="1" showErrorMessage="1" prompt="Enter the amount of long term capital gains. Capital gains are gains or losses derived from the sale of investments. " sqref="F35"/>
    <dataValidation allowBlank="1" showInputMessage="1" showErrorMessage="1" prompt="Educators can deduct up to $300 each for the taxpayer and spouse for classroom expenses." sqref="F38"/>
    <dataValidation allowBlank="1" showInputMessage="1" showErrorMessage="1" prompt="Contributions to HSAs may be deductable from income." sqref="F39"/>
    <dataValidation allowBlank="1" showInputMessage="1" showErrorMessage="1" prompt="If you were divorced before 2018 and you pay alimony, enter the amount you paid this year." sqref="F40"/>
    <dataValidation allowBlank="1" showInputMessage="1" showErrorMessage="1" prompt="Contributions to Traditional IRAs, SEP-IRAs, SIMPLE IRAs may be deductable from income." sqref="F41"/>
    <dataValidation allowBlank="1" showInputMessage="1" showErrorMessage="1" prompt="You can deduct up to $2,500 for student loan interest you paid this year. The same limit applies whether you are single or MFJ." sqref="F42"/>
    <dataValidation allowBlank="1" showInputMessage="1" showErrorMessage="1" prompt="Enter the total premiums paid for medical insurance. It includes health, dental, and vision insurance and the cost of Medicare (see SSA-1099). Enter long term care insurance separately below." sqref="F45"/>
    <dataValidation allowBlank="1" showInputMessage="1" showErrorMessage="1" prompt="Doctor, dentist, etc. Include co-pays." sqref="F46"/>
    <dataValidation allowBlank="1" showInputMessage="1" showErrorMessage="1" prompt="Glasses, hearing aids, crutches, walker, wheelchair, etc." sqref="F48"/>
    <dataValidation allowBlank="1" showInputMessage="1" showErrorMessage="1" prompt="Enter the actual premium paid for log term care insurance for the taxpayer." sqref="F50"/>
    <dataValidation allowBlank="1" showInputMessage="1" showErrorMessage="1" prompt="Enter the actual premium paid for log term care insurance for the spouse." sqref="F51"/>
    <dataValidation allowBlank="1" showInputMessage="1" showErrorMessage="1" prompt="The number of miles driven for medical appointments." sqref="F52"/>
    <dataValidation allowBlank="1" showInputMessage="1" showErrorMessage="1" prompt="This is the amount of income tax you will pay the state plus any state income tax you owed on last years taxes that was paid this year._x000a__x000a_Either the state income tax or sales tax will be used, not both, whichever is larger." sqref="F53"/>
    <dataValidation allowBlank="1" showInputMessage="1" showErrorMessage="1" prompt="Mortgage interest paid on both your first and second home is deductable" sqref="F57"/>
    <dataValidation allowBlank="1" showInputMessage="1" showErrorMessage="1" prompt="Calculate using online too: based on your income and zip code. Frequently more than the state income tax, especially if you made a large purchase, such as a car._x000a__x000a_Either the state income tax or sales tax will be used, not both, whichever is larger._x000a_" sqref="F54"/>
    <dataValidation allowBlank="1" showInputMessage="1" showErrorMessage="1" prompt="Property tax is typically paid in two installments, one in December and another in April of the next year. This is the sum of any installments that were paid this calendar year." sqref="F55"/>
    <dataValidation allowBlank="1" showInputMessage="1" showErrorMessage="1" prompt="This is typically the &quot;license fee&quot; portion of the vehicle registration fee for all of your vehicles." sqref="F56"/>
    <dataValidation allowBlank="1" showInputMessage="1" showErrorMessage="1" prompt="This is the total amount of tax you have had withheld from your pay check, Social Security, IRA withdrawals, etc." sqref="F66"/>
    <dataValidation allowBlank="1" showInputMessage="1" showErrorMessage="1" prompt="This is the amount of estimated taxes you paid during the year." sqref="F67"/>
  </dataValidations>
  <printOptions horizontalCentered="1"/>
  <pageMargins left="0.7" right="0.7" top="0.75" bottom="0.75" header="0" footer="0"/>
  <pageSetup scale="87" fitToHeight="0" pageOrder="overThenDown" orientation="portrait" r:id="rId1"/>
</worksheet>
</file>

<file path=xl/worksheets/sheet2.xml><?xml version="1.0" encoding="utf-8"?>
<worksheet xmlns="http://schemas.openxmlformats.org/spreadsheetml/2006/main" xmlns:r="http://schemas.openxmlformats.org/officeDocument/2006/relationships">
  <sheetPr>
    <outlinePr summaryBelow="0" summaryRight="0"/>
  </sheetPr>
  <dimension ref="A1:K30"/>
  <sheetViews>
    <sheetView workbookViewId="0">
      <selection sqref="A1:F1"/>
    </sheetView>
  </sheetViews>
  <sheetFormatPr defaultColWidth="12.5546875" defaultRowHeight="15.75" customHeight="1"/>
  <cols>
    <col min="1" max="1" width="16.33203125" style="9" customWidth="1"/>
    <col min="2" max="16384" width="12.5546875" style="9"/>
  </cols>
  <sheetData>
    <row r="1" spans="1:7" ht="30" customHeight="1">
      <c r="A1" s="129" t="s">
        <v>92</v>
      </c>
      <c r="B1" s="106"/>
      <c r="C1" s="106"/>
      <c r="D1" s="106"/>
      <c r="E1" s="106"/>
      <c r="F1" s="106"/>
    </row>
    <row r="2" spans="1:7" ht="49.95" customHeight="1">
      <c r="A2" s="105" t="s">
        <v>93</v>
      </c>
      <c r="B2" s="106"/>
      <c r="C2" s="106"/>
      <c r="D2" s="106"/>
      <c r="E2" s="106"/>
      <c r="F2" s="106"/>
    </row>
    <row r="3" spans="1:7" ht="13.8">
      <c r="A3" s="21" t="s">
        <v>94</v>
      </c>
      <c r="B3" s="126" t="s">
        <v>95</v>
      </c>
      <c r="C3" s="112"/>
      <c r="D3" s="112"/>
      <c r="E3" s="112"/>
      <c r="F3" s="20">
        <f>SS_TaxableSocialSecurity</f>
        <v>0</v>
      </c>
    </row>
    <row r="4" spans="1:7" ht="13.8">
      <c r="A4" s="21" t="s">
        <v>48</v>
      </c>
      <c r="B4" s="126" t="s">
        <v>49</v>
      </c>
      <c r="C4" s="112"/>
      <c r="D4" s="112"/>
      <c r="E4" s="112"/>
      <c r="F4" s="20">
        <f>MAX(IN_CapitalGains, -3000)</f>
        <v>0</v>
      </c>
    </row>
    <row r="5" spans="1:7" ht="13.8">
      <c r="A5" s="21" t="s">
        <v>25</v>
      </c>
      <c r="B5" s="126" t="s">
        <v>9</v>
      </c>
      <c r="C5" s="112"/>
      <c r="D5" s="112"/>
      <c r="E5" s="112"/>
      <c r="F5" s="20">
        <f>IN_Wages + IN_TaxableInterest + IN_OrdinaryDividends + IN_RetirementAccounts + SS_TaxableSocialSecurity + F4</f>
        <v>0</v>
      </c>
    </row>
    <row r="6" spans="1:7" ht="13.8">
      <c r="A6" s="21"/>
      <c r="B6" s="126" t="s">
        <v>96</v>
      </c>
      <c r="C6" s="112"/>
      <c r="D6" s="112"/>
      <c r="E6" s="112"/>
      <c r="F6" s="20">
        <f>IN_Wages + IN_TaxableInterest + IN_OrdinaryDividends + IN_RetirementAccounts + F4</f>
        <v>0</v>
      </c>
    </row>
    <row r="7" spans="1:7" ht="13.8">
      <c r="A7" s="21" t="s">
        <v>97</v>
      </c>
      <c r="B7" s="126" t="s">
        <v>50</v>
      </c>
      <c r="C7" s="112"/>
      <c r="D7" s="112"/>
      <c r="E7" s="112"/>
      <c r="F7" s="20">
        <f>IN_EducatorExpenses + IN_HealthSavingsAcct + IN_AlimonyPaid + IN_IRADeduction + IN_StudentLoanInterest</f>
        <v>0</v>
      </c>
    </row>
    <row r="8" spans="1:7" ht="13.8">
      <c r="A8" s="21" t="s">
        <v>62</v>
      </c>
      <c r="B8" s="126" t="s">
        <v>98</v>
      </c>
      <c r="C8" s="112"/>
      <c r="D8" s="112"/>
      <c r="E8" s="112"/>
      <c r="F8" s="20">
        <f ca="1">IN_MedicalInsurance + IN_DoctorsVisits + IN_PerscriptionDrugs + IN_MedicalAids + IN_OtherMedicalExpenses + F9 + F10 + F11</f>
        <v>0</v>
      </c>
    </row>
    <row r="9" spans="1:7" ht="13.8">
      <c r="A9" s="21"/>
      <c r="B9" s="126" t="s">
        <v>68</v>
      </c>
      <c r="C9" s="112"/>
      <c r="D9" s="112"/>
      <c r="E9" s="112"/>
      <c r="F9" s="20">
        <f ca="1">IF(ET_TaxpayerAge&gt;=71, MIN(IN_TaxpayerLTC, 5880), IF(ET_TaxpayerAge&gt;=61, MIN(IN_TaxpayerLTC, 4710), IF(ET_TaxpayerAge&gt;=51, MIN(IN_TaxpayerLTC, 1760), IF(ET_TaxpayerAge&gt;=41, MIN(IN_TaxpayerLTC, 880), MIN(IN_TaxpayerLTC, 470)))))</f>
        <v>0</v>
      </c>
      <c r="G9" s="15"/>
    </row>
    <row r="10" spans="1:7" ht="13.8">
      <c r="A10" s="21"/>
      <c r="B10" s="126" t="s">
        <v>69</v>
      </c>
      <c r="C10" s="112"/>
      <c r="D10" s="112"/>
      <c r="E10" s="112"/>
      <c r="F10" s="20">
        <f ca="1">IF(ET_SpouseAge&gt;=71, MIN(IN_SpouseLTC, 5880), IF(ET_SpouseAge&gt;=61, MIN(IN_SpouseLTC, 4710), IF(ET_SpouseAge&gt;=51, MIN(IN_SpouseLTC, 1760), IF(ET_SpouseAge&gt;=41, MIN(IN_SpouseLTC, 880), MIN(IN_SpouseLTC, 470)))))</f>
        <v>0</v>
      </c>
    </row>
    <row r="11" spans="1:7" ht="13.8">
      <c r="A11" s="21"/>
      <c r="B11" s="126" t="s">
        <v>70</v>
      </c>
      <c r="C11" s="112"/>
      <c r="D11" s="112"/>
      <c r="E11" s="112"/>
      <c r="F11" s="20">
        <f>IN_MedicalMiles * TT_MedicalMileage</f>
        <v>0</v>
      </c>
    </row>
    <row r="12" spans="1:7" ht="13.8">
      <c r="A12" s="21" t="s">
        <v>99</v>
      </c>
      <c r="B12" s="126" t="s">
        <v>100</v>
      </c>
      <c r="C12" s="112"/>
      <c r="D12" s="112"/>
      <c r="E12" s="112"/>
      <c r="F12" s="20">
        <f>ET_AdjustedGrossIncome * 7.5%</f>
        <v>0</v>
      </c>
    </row>
    <row r="13" spans="1:7" ht="13.8">
      <c r="A13" s="21" t="s">
        <v>101</v>
      </c>
      <c r="B13" s="126" t="s">
        <v>102</v>
      </c>
      <c r="C13" s="112"/>
      <c r="D13" s="112"/>
      <c r="E13" s="112"/>
      <c r="F13" s="20">
        <f ca="1">MAX(F8 - F12, 0)</f>
        <v>0</v>
      </c>
    </row>
    <row r="14" spans="1:7" ht="13.8">
      <c r="A14" s="21" t="s">
        <v>103</v>
      </c>
      <c r="B14" s="126" t="s">
        <v>104</v>
      </c>
      <c r="C14" s="112"/>
      <c r="D14" s="112"/>
      <c r="E14" s="112"/>
      <c r="F14" s="20">
        <f>MIN(MAX(IN_StateIncomeTax, IN_SalesTax) + IN_PropertyTax + IN_PersonalPropertyTax, 10000)</f>
        <v>0</v>
      </c>
    </row>
    <row r="15" spans="1:7" ht="13.8">
      <c r="A15" s="21" t="s">
        <v>105</v>
      </c>
      <c r="B15" s="126" t="s">
        <v>106</v>
      </c>
      <c r="C15" s="112"/>
      <c r="D15" s="112"/>
      <c r="E15" s="112"/>
      <c r="F15" s="20">
        <f ca="1">IR_MedicalDeduction + IR_StateAndLocalTaxes + IN_MortgageInterest +IN_GiftsToCharity + IN_NonCashGiftsToCharity</f>
        <v>0</v>
      </c>
    </row>
    <row r="16" spans="1:7" ht="13.8">
      <c r="A16" s="21"/>
      <c r="B16" s="126" t="s">
        <v>291</v>
      </c>
      <c r="C16" s="112"/>
      <c r="D16" s="112"/>
      <c r="E16" s="112"/>
      <c r="F16" s="20">
        <f>IF(IN_FilingStatus = "", 0, VLOOKUP(IN_FilingStatus, TT_StdDeduct_Table, TT_StdDeduct, FALSE))</f>
        <v>0</v>
      </c>
    </row>
    <row r="17" spans="1:11" ht="13.8">
      <c r="A17" s="21"/>
      <c r="B17" s="126" t="s">
        <v>292</v>
      </c>
      <c r="C17" s="112"/>
      <c r="D17" s="112"/>
      <c r="E17" s="112"/>
      <c r="F17" s="20">
        <f>IF(IN_FilingStatus = "", 0, IF(ET_TaxpayerAge &lt; 65, 0, VLOOKUP(IN_FilingStatus, TT_StdDeduct_Table, TT_StdDeductExtra, FALSE)))</f>
        <v>0</v>
      </c>
    </row>
    <row r="18" spans="1:11" ht="13.8">
      <c r="A18" s="21"/>
      <c r="B18" s="126" t="s">
        <v>293</v>
      </c>
      <c r="C18" s="112"/>
      <c r="D18" s="112"/>
      <c r="E18" s="112"/>
      <c r="F18" s="20">
        <f>IF(IN_FilingStatus = "", 0, IF(ET_SpouseAge &lt; 65, 0, VLOOKUP(IN_FilingStatus, TT_StdDeduct_Table, TT_StdDeductExtra, FALSE)))</f>
        <v>0</v>
      </c>
    </row>
    <row r="19" spans="1:11" ht="13.8">
      <c r="A19" s="21"/>
      <c r="B19" s="126" t="s">
        <v>107</v>
      </c>
      <c r="C19" s="112"/>
      <c r="D19" s="112"/>
      <c r="E19" s="112"/>
      <c r="F19" s="20">
        <f>F16 +F17 + F18</f>
        <v>0</v>
      </c>
    </row>
    <row r="20" spans="1:11" ht="13.8">
      <c r="A20" s="21" t="s">
        <v>108</v>
      </c>
      <c r="B20" s="126" t="s">
        <v>61</v>
      </c>
      <c r="C20" s="112"/>
      <c r="D20" s="112"/>
      <c r="E20" s="112"/>
      <c r="F20" s="20">
        <f ca="1">MAX(F15, F19)</f>
        <v>0</v>
      </c>
    </row>
    <row r="21" spans="1:11" ht="13.8">
      <c r="A21" s="21" t="s">
        <v>109</v>
      </c>
      <c r="B21" s="126" t="s">
        <v>89</v>
      </c>
      <c r="C21" s="112"/>
      <c r="D21" s="112"/>
      <c r="E21" s="112"/>
      <c r="F21" s="20">
        <f>IN_Withholding + IN_EstimatedTaxesPaid</f>
        <v>0</v>
      </c>
    </row>
    <row r="22" spans="1:11" ht="15.75" customHeight="1">
      <c r="A22" s="22"/>
      <c r="B22" s="126" t="s">
        <v>274</v>
      </c>
      <c r="C22" s="112"/>
      <c r="D22" s="112"/>
      <c r="E22" s="112"/>
      <c r="F22" s="20">
        <v>0</v>
      </c>
    </row>
    <row r="23" spans="1:11" ht="15.75" customHeight="1">
      <c r="A23" s="22"/>
      <c r="B23" s="126" t="s">
        <v>275</v>
      </c>
      <c r="C23" s="112"/>
      <c r="D23" s="112"/>
      <c r="E23" s="112"/>
      <c r="F23" s="20">
        <v>0</v>
      </c>
    </row>
    <row r="25" spans="1:11" ht="13.8">
      <c r="A25" s="13"/>
      <c r="B25" s="13"/>
      <c r="C25" s="13"/>
      <c r="D25" s="13"/>
      <c r="E25" s="13"/>
      <c r="F25" s="3"/>
      <c r="G25" s="3"/>
      <c r="H25" s="3"/>
      <c r="I25" s="3"/>
      <c r="J25" s="3"/>
      <c r="K25" s="3"/>
    </row>
    <row r="26" spans="1:11" ht="13.8">
      <c r="F26" s="3"/>
    </row>
    <row r="27" spans="1:11" ht="13.8">
      <c r="F27" s="3"/>
    </row>
    <row r="28" spans="1:11" ht="13.8">
      <c r="A28" s="130"/>
      <c r="B28" s="128"/>
      <c r="C28" s="13"/>
      <c r="D28" s="13"/>
      <c r="E28" s="13"/>
      <c r="F28" s="3"/>
      <c r="G28" s="127"/>
      <c r="H28" s="128"/>
      <c r="I28" s="128"/>
      <c r="J28" s="128"/>
      <c r="K28" s="128"/>
    </row>
    <row r="29" spans="1:11" ht="13.8">
      <c r="A29" s="130"/>
      <c r="B29" s="128"/>
      <c r="C29" s="13"/>
      <c r="D29" s="13"/>
      <c r="E29" s="13"/>
      <c r="F29" s="3"/>
      <c r="G29" s="127"/>
      <c r="H29" s="128"/>
      <c r="I29" s="128"/>
      <c r="J29" s="128"/>
      <c r="K29" s="128"/>
    </row>
    <row r="30" spans="1:11" ht="13.8">
      <c r="F30" s="3"/>
    </row>
  </sheetData>
  <sheetProtection sheet="1" objects="1" scenarios="1"/>
  <mergeCells count="27">
    <mergeCell ref="B21:E21"/>
    <mergeCell ref="A28:B28"/>
    <mergeCell ref="G28:K28"/>
    <mergeCell ref="A29:B29"/>
    <mergeCell ref="G29:K29"/>
    <mergeCell ref="B22:E22"/>
    <mergeCell ref="B23:E23"/>
    <mergeCell ref="B6:E6"/>
    <mergeCell ref="B7:E7"/>
    <mergeCell ref="B15:E15"/>
    <mergeCell ref="B19:E19"/>
    <mergeCell ref="B20:E20"/>
    <mergeCell ref="B8:E8"/>
    <mergeCell ref="B9:E9"/>
    <mergeCell ref="B10:E10"/>
    <mergeCell ref="B11:E11"/>
    <mergeCell ref="B12:E12"/>
    <mergeCell ref="B13:E13"/>
    <mergeCell ref="B14:E14"/>
    <mergeCell ref="B16:E16"/>
    <mergeCell ref="B17:E17"/>
    <mergeCell ref="B18:E18"/>
    <mergeCell ref="A1:F1"/>
    <mergeCell ref="A2:F2"/>
    <mergeCell ref="B3:E3"/>
    <mergeCell ref="B4:E4"/>
    <mergeCell ref="B5:E5"/>
  </mergeCells>
  <dataValidations count="16">
    <dataValidation allowBlank="1" showInputMessage="1" showErrorMessage="1" prompt="Taxable amount of SS based on amount of income." sqref="F3"/>
    <dataValidation allowBlank="1" showInputMessage="1" showErrorMessage="1" prompt="This is the capital gains limited to -3000._x000a__x000a_If capital gains are a net loss, the loss is limited to $3,000." sqref="F4"/>
    <dataValidation allowBlank="1" showInputMessage="1" showErrorMessage="1" prompt="This is the sum of all taxable income including capital gains, but not qualified dividends." sqref="F5"/>
    <dataValidation allowBlank="1" showInputMessage="1" showErrorMessage="1" prompt="This is the sum of all taxable income including capital gains, but not qualified dividends._x000a__x000a_This is the same as Taxable Income but without social security because this value is used to compute the amount of taxable social security." sqref="F6"/>
    <dataValidation allowBlank="1" showInputMessage="1" showErrorMessage="1" prompt="This is the sum of the individual adjustments specified in the input._x000a__x000a_Adjustments, are amounts that can be deducted from income even when not itemizing deductions." sqref="F7"/>
    <dataValidation allowBlank="1" showInputMessage="1" showErrorMessage="1" prompt="This is the sum of all the individual medical expenses." sqref="F8"/>
    <dataValidation allowBlank="1" showInputMessage="1" showErrorMessage="1" prompt="This is the LTC premium reduced by the person's age. It is the amount of the premium that is deductible." sqref="F9 F10"/>
    <dataValidation allowBlank="1" showInputMessage="1" showErrorMessage="1" prompt="Exemptions are the personal exemption and an exemption for each dependent. They are currently set to $0 in the tax code." sqref="F22"/>
    <dataValidation allowBlank="1" showInputMessage="1" showErrorMessage="1" prompt="This is the medical milage converted the expense." sqref="F11"/>
    <dataValidation allowBlank="1" showInputMessage="1" showErrorMessage="1" prompt="Only medical deductions that exceed 7.5% of AGI are deductable." sqref="F12"/>
    <dataValidation allowBlank="1" showInputMessage="1" showErrorMessage="1" prompt="This is the medical deduction after subtracting 7.5% of AGI." sqref="F13"/>
    <dataValidation allowBlank="1" showInputMessage="1" showErrorMessage="1" prompt="The sum of state and local taxes." sqref="F14"/>
    <dataValidation allowBlank="1" showInputMessage="1" showErrorMessage="1" prompt="This is the sum of the individual deductions." sqref="F15"/>
    <dataValidation allowBlank="1" showInputMessage="1" showErrorMessage="1" prompt="The amount of the standard deduction is based on your filing status and your age." sqref="F19"/>
    <dataValidation allowBlank="1" showInputMessage="1" showErrorMessage="1" prompt="The amount of deductions allowed. It is either the standard deduction or the amount of itemized deductions, whichever is greater." sqref="F20"/>
    <dataValidation allowBlank="1" showInputMessage="1" showErrorMessage="1" prompt="Taxes already paid such as withholding and estimated payments." sqref="F21"/>
  </dataValidation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sheetPr>
    <outlinePr summaryBelow="0" summaryRight="0"/>
  </sheetPr>
  <dimension ref="A1:H1033"/>
  <sheetViews>
    <sheetView workbookViewId="0">
      <selection sqref="A1:F1"/>
    </sheetView>
  </sheetViews>
  <sheetFormatPr defaultColWidth="12.5546875" defaultRowHeight="15.75" customHeight="1"/>
  <cols>
    <col min="1" max="6" width="12.5546875" style="1" customWidth="1"/>
    <col min="7" max="16384" width="12.5546875" style="1"/>
  </cols>
  <sheetData>
    <row r="1" spans="1:8" ht="30" customHeight="1">
      <c r="A1" s="129" t="s">
        <v>110</v>
      </c>
      <c r="B1" s="106"/>
      <c r="C1" s="106"/>
      <c r="D1" s="106"/>
      <c r="E1" s="106"/>
      <c r="F1" s="106"/>
    </row>
    <row r="2" spans="1:8" ht="49.95" customHeight="1">
      <c r="A2" s="105" t="s">
        <v>278</v>
      </c>
      <c r="B2" s="106"/>
      <c r="C2" s="106"/>
      <c r="D2" s="106"/>
      <c r="E2" s="106"/>
      <c r="F2" s="106"/>
    </row>
    <row r="3" spans="1:8" ht="13.8">
      <c r="A3" s="48"/>
      <c r="B3" s="22"/>
      <c r="C3" s="22"/>
      <c r="D3" s="22"/>
      <c r="E3" s="22"/>
      <c r="F3" s="22"/>
    </row>
    <row r="4" spans="1:8" ht="18">
      <c r="A4" s="131" t="s">
        <v>251</v>
      </c>
      <c r="B4" s="131"/>
      <c r="C4" s="131"/>
      <c r="D4" s="131"/>
      <c r="E4" s="131"/>
      <c r="F4" s="131"/>
    </row>
    <row r="5" spans="1:8" ht="15.6">
      <c r="A5" s="133" t="s">
        <v>238</v>
      </c>
      <c r="B5" s="134"/>
      <c r="C5" s="22"/>
      <c r="D5" s="22"/>
      <c r="E5" s="22"/>
      <c r="F5" s="22"/>
    </row>
    <row r="6" spans="1:8" ht="13.8">
      <c r="A6" s="135" t="s">
        <v>249</v>
      </c>
      <c r="B6" s="135"/>
      <c r="C6" s="135" t="s">
        <v>253</v>
      </c>
      <c r="D6" s="135"/>
      <c r="E6" s="135"/>
      <c r="F6" s="135"/>
    </row>
    <row r="7" spans="1:8" ht="13.8">
      <c r="A7" s="135" t="s">
        <v>250</v>
      </c>
      <c r="B7" s="135"/>
      <c r="C7" s="135" t="s">
        <v>256</v>
      </c>
      <c r="D7" s="135"/>
      <c r="E7" s="135"/>
      <c r="F7" s="135"/>
    </row>
    <row r="8" spans="1:8" ht="13.8">
      <c r="A8" s="135" t="s">
        <v>255</v>
      </c>
      <c r="B8" s="135"/>
      <c r="C8" s="135" t="s">
        <v>254</v>
      </c>
      <c r="D8" s="135"/>
      <c r="E8" s="135"/>
      <c r="F8" s="135"/>
    </row>
    <row r="9" spans="1:8" ht="15.75" customHeight="1" thickBot="1">
      <c r="A9" s="49"/>
      <c r="B9" s="23"/>
      <c r="C9" s="23"/>
      <c r="D9" s="23"/>
      <c r="E9" s="23"/>
      <c r="F9" s="22"/>
    </row>
    <row r="10" spans="1:8" ht="13.8">
      <c r="A10" s="136" t="s">
        <v>111</v>
      </c>
      <c r="B10" s="117"/>
      <c r="C10" s="50">
        <v>0.21</v>
      </c>
      <c r="D10" s="23"/>
      <c r="E10" s="23"/>
      <c r="F10" s="22"/>
    </row>
    <row r="11" spans="1:8" ht="13.8">
      <c r="A11" s="137" t="s">
        <v>112</v>
      </c>
      <c r="B11" s="138"/>
      <c r="C11" s="51">
        <v>0.14000000000000001</v>
      </c>
      <c r="D11" s="23"/>
      <c r="E11" s="23"/>
      <c r="F11" s="22"/>
    </row>
    <row r="12" spans="1:8" ht="14.4" thickBot="1">
      <c r="A12" s="139" t="s">
        <v>113</v>
      </c>
      <c r="B12" s="123"/>
      <c r="C12" s="52">
        <v>0.67</v>
      </c>
      <c r="D12" s="23"/>
      <c r="E12" s="23"/>
      <c r="F12" s="22"/>
    </row>
    <row r="13" spans="1:8" s="9" customFormat="1" ht="13.8">
      <c r="A13" s="53"/>
      <c r="B13" s="54"/>
      <c r="C13" s="55"/>
      <c r="D13" s="23"/>
      <c r="E13" s="23"/>
      <c r="F13" s="22"/>
      <c r="G13" s="3"/>
    </row>
    <row r="14" spans="1:8" ht="15.75" customHeight="1">
      <c r="A14" s="23"/>
      <c r="B14" s="23"/>
      <c r="C14" s="23"/>
      <c r="D14" s="23"/>
      <c r="E14" s="23"/>
      <c r="F14" s="23"/>
      <c r="G14" s="3"/>
      <c r="H14" s="3"/>
    </row>
    <row r="15" spans="1:8" s="9" customFormat="1" ht="18">
      <c r="A15" s="131" t="s">
        <v>269</v>
      </c>
      <c r="B15" s="131"/>
      <c r="C15" s="131"/>
      <c r="D15" s="131"/>
      <c r="E15" s="131"/>
      <c r="F15" s="131"/>
    </row>
    <row r="16" spans="1:8" s="9" customFormat="1" ht="100.2" customHeight="1">
      <c r="A16" s="132" t="s">
        <v>288</v>
      </c>
      <c r="B16" s="132"/>
      <c r="C16" s="132"/>
      <c r="D16" s="132"/>
      <c r="E16" s="132"/>
      <c r="F16" s="132"/>
    </row>
    <row r="17" spans="1:7" s="9" customFormat="1" ht="15.6">
      <c r="A17" s="133" t="s">
        <v>238</v>
      </c>
      <c r="B17" s="134"/>
      <c r="C17" s="22"/>
      <c r="D17" s="22"/>
      <c r="E17" s="22"/>
      <c r="F17" s="22"/>
    </row>
    <row r="18" spans="1:7" s="9" customFormat="1" ht="13.8">
      <c r="A18" s="135" t="s">
        <v>276</v>
      </c>
      <c r="B18" s="135"/>
      <c r="C18" s="135" t="s">
        <v>273</v>
      </c>
      <c r="D18" s="135"/>
      <c r="E18" s="135"/>
      <c r="F18" s="135"/>
    </row>
    <row r="19" spans="1:7" s="9" customFormat="1" ht="13.8">
      <c r="A19" s="135" t="s">
        <v>271</v>
      </c>
      <c r="B19" s="135"/>
      <c r="C19" s="135" t="s">
        <v>279</v>
      </c>
      <c r="D19" s="135"/>
      <c r="E19" s="135"/>
      <c r="F19" s="135"/>
    </row>
    <row r="20" spans="1:7" s="9" customFormat="1" ht="13.8">
      <c r="A20" s="135" t="s">
        <v>272</v>
      </c>
      <c r="B20" s="135"/>
      <c r="C20" s="135" t="s">
        <v>280</v>
      </c>
      <c r="D20" s="135"/>
      <c r="E20" s="135"/>
      <c r="F20" s="135"/>
    </row>
    <row r="21" spans="1:7" s="9" customFormat="1" ht="14.4" thickBot="1">
      <c r="A21" s="22"/>
      <c r="B21" s="22"/>
      <c r="C21" s="22"/>
      <c r="D21" s="22"/>
      <c r="E21" s="22"/>
      <c r="F21" s="22"/>
    </row>
    <row r="22" spans="1:7" s="9" customFormat="1" ht="27.6">
      <c r="A22" s="56" t="s">
        <v>3</v>
      </c>
      <c r="B22" s="57" t="s">
        <v>107</v>
      </c>
      <c r="C22" s="58" t="s">
        <v>270</v>
      </c>
      <c r="D22" s="22"/>
      <c r="E22" s="22"/>
      <c r="F22" s="59"/>
      <c r="G22" s="6"/>
    </row>
    <row r="23" spans="1:7" s="9" customFormat="1" ht="13.8">
      <c r="A23" s="60" t="s">
        <v>114</v>
      </c>
      <c r="B23" s="61">
        <v>14600</v>
      </c>
      <c r="C23" s="62">
        <v>1950</v>
      </c>
      <c r="D23" s="22"/>
      <c r="E23" s="22"/>
      <c r="F23" s="59"/>
      <c r="G23" s="6"/>
    </row>
    <row r="24" spans="1:7" s="9" customFormat="1" ht="13.8">
      <c r="A24" s="60" t="s">
        <v>115</v>
      </c>
      <c r="B24" s="61">
        <v>5</v>
      </c>
      <c r="C24" s="62">
        <v>0</v>
      </c>
      <c r="D24" s="22"/>
      <c r="E24" s="22"/>
      <c r="F24" s="59"/>
      <c r="G24" s="6"/>
    </row>
    <row r="25" spans="1:7" s="9" customFormat="1" ht="13.8">
      <c r="A25" s="60" t="s">
        <v>116</v>
      </c>
      <c r="B25" s="61">
        <v>21900</v>
      </c>
      <c r="C25" s="62">
        <v>1950</v>
      </c>
      <c r="D25" s="22"/>
      <c r="E25" s="22"/>
      <c r="F25" s="59"/>
      <c r="G25" s="6"/>
    </row>
    <row r="26" spans="1:7" s="9" customFormat="1" ht="13.8">
      <c r="A26" s="60" t="s">
        <v>117</v>
      </c>
      <c r="B26" s="61">
        <v>29200</v>
      </c>
      <c r="C26" s="62">
        <v>1550</v>
      </c>
      <c r="D26" s="22"/>
      <c r="E26" s="22"/>
      <c r="F26" s="22"/>
      <c r="G26" s="6"/>
    </row>
    <row r="27" spans="1:7" s="9" customFormat="1" ht="14.4" thickBot="1">
      <c r="A27" s="63" t="s">
        <v>118</v>
      </c>
      <c r="B27" s="64">
        <v>29200</v>
      </c>
      <c r="C27" s="65">
        <v>1550</v>
      </c>
      <c r="D27" s="22"/>
      <c r="E27" s="22"/>
      <c r="F27" s="22"/>
    </row>
    <row r="28" spans="1:7" s="9" customFormat="1" ht="13.8">
      <c r="A28" s="53"/>
      <c r="B28" s="66"/>
      <c r="C28" s="66"/>
      <c r="D28" s="22"/>
      <c r="E28" s="22"/>
      <c r="F28" s="22"/>
    </row>
    <row r="29" spans="1:7" ht="13.8">
      <c r="A29" s="23"/>
      <c r="B29" s="23"/>
      <c r="C29" s="23"/>
      <c r="D29" s="23"/>
      <c r="E29" s="23"/>
      <c r="F29" s="59"/>
      <c r="G29" s="6"/>
    </row>
    <row r="30" spans="1:7" ht="18">
      <c r="A30" s="131" t="s">
        <v>252</v>
      </c>
      <c r="B30" s="131"/>
      <c r="C30" s="131"/>
      <c r="D30" s="131"/>
      <c r="E30" s="131"/>
      <c r="F30" s="131"/>
    </row>
    <row r="31" spans="1:7" ht="229.95" customHeight="1">
      <c r="A31" s="132" t="s">
        <v>281</v>
      </c>
      <c r="B31" s="132"/>
      <c r="C31" s="132"/>
      <c r="D31" s="132"/>
      <c r="E31" s="132"/>
      <c r="F31" s="132"/>
    </row>
    <row r="32" spans="1:7" ht="15.6">
      <c r="A32" s="133" t="s">
        <v>238</v>
      </c>
      <c r="B32" s="134"/>
      <c r="C32" s="22"/>
      <c r="D32" s="22"/>
      <c r="E32" s="22"/>
      <c r="F32" s="22"/>
    </row>
    <row r="33" spans="1:7" ht="13.8">
      <c r="A33" s="135" t="s">
        <v>257</v>
      </c>
      <c r="B33" s="135"/>
      <c r="C33" s="135" t="s">
        <v>258</v>
      </c>
      <c r="D33" s="135"/>
      <c r="E33" s="135"/>
      <c r="F33" s="135"/>
    </row>
    <row r="34" spans="1:7" ht="13.8">
      <c r="A34" s="135" t="s">
        <v>259</v>
      </c>
      <c r="B34" s="135"/>
      <c r="C34" s="135" t="s">
        <v>264</v>
      </c>
      <c r="D34" s="135"/>
      <c r="E34" s="135"/>
      <c r="F34" s="135"/>
    </row>
    <row r="35" spans="1:7" ht="13.8">
      <c r="A35" s="135" t="s">
        <v>260</v>
      </c>
      <c r="B35" s="135"/>
      <c r="C35" s="135" t="s">
        <v>265</v>
      </c>
      <c r="D35" s="135"/>
      <c r="E35" s="135"/>
      <c r="F35" s="135"/>
    </row>
    <row r="36" spans="1:7" ht="13.8">
      <c r="A36" s="135" t="s">
        <v>261</v>
      </c>
      <c r="B36" s="135"/>
      <c r="C36" s="135" t="s">
        <v>266</v>
      </c>
      <c r="D36" s="135"/>
      <c r="E36" s="135"/>
      <c r="F36" s="135"/>
    </row>
    <row r="37" spans="1:7" ht="13.8">
      <c r="A37" s="135" t="s">
        <v>262</v>
      </c>
      <c r="B37" s="135"/>
      <c r="C37" s="135" t="s">
        <v>267</v>
      </c>
      <c r="D37" s="135"/>
      <c r="E37" s="135"/>
      <c r="F37" s="135"/>
    </row>
    <row r="38" spans="1:7" ht="13.8">
      <c r="A38" s="135" t="s">
        <v>263</v>
      </c>
      <c r="B38" s="135"/>
      <c r="C38" s="135" t="s">
        <v>268</v>
      </c>
      <c r="D38" s="135"/>
      <c r="E38" s="135"/>
      <c r="F38" s="135"/>
    </row>
    <row r="39" spans="1:7" ht="14.4" thickBot="1">
      <c r="A39" s="22"/>
      <c r="B39" s="22"/>
      <c r="C39" s="22"/>
      <c r="D39" s="22"/>
      <c r="E39" s="22"/>
      <c r="F39" s="22"/>
    </row>
    <row r="40" spans="1:7" ht="27.6">
      <c r="A40" s="67" t="s">
        <v>3</v>
      </c>
      <c r="B40" s="68" t="s">
        <v>119</v>
      </c>
      <c r="C40" s="68" t="s">
        <v>120</v>
      </c>
      <c r="D40" s="68" t="s">
        <v>121</v>
      </c>
      <c r="E40" s="69" t="s">
        <v>122</v>
      </c>
      <c r="F40" s="22"/>
      <c r="G40" s="4"/>
    </row>
    <row r="41" spans="1:7" ht="13.8">
      <c r="A41" s="70" t="s">
        <v>114</v>
      </c>
      <c r="B41" s="71">
        <v>0</v>
      </c>
      <c r="C41" s="71">
        <v>11600</v>
      </c>
      <c r="D41" s="39">
        <v>0</v>
      </c>
      <c r="E41" s="72">
        <v>0.1</v>
      </c>
      <c r="F41" s="59"/>
      <c r="G41" s="6"/>
    </row>
    <row r="42" spans="1:7" ht="13.8">
      <c r="A42" s="70" t="s">
        <v>114</v>
      </c>
      <c r="B42" s="71">
        <v>11600</v>
      </c>
      <c r="C42" s="71">
        <v>47150</v>
      </c>
      <c r="D42" s="39">
        <f t="shared" ref="D42:D47" si="0">((C41-B41) * E41) + D41</f>
        <v>1160</v>
      </c>
      <c r="E42" s="72">
        <v>0.12</v>
      </c>
      <c r="F42" s="59"/>
      <c r="G42" s="6"/>
    </row>
    <row r="43" spans="1:7" ht="13.8">
      <c r="A43" s="70" t="s">
        <v>114</v>
      </c>
      <c r="B43" s="71">
        <v>47150</v>
      </c>
      <c r="C43" s="71">
        <v>100525</v>
      </c>
      <c r="D43" s="39">
        <f t="shared" si="0"/>
        <v>5426</v>
      </c>
      <c r="E43" s="72">
        <v>0.22</v>
      </c>
      <c r="F43" s="59"/>
      <c r="G43" s="6"/>
    </row>
    <row r="44" spans="1:7" ht="13.8">
      <c r="A44" s="70" t="s">
        <v>114</v>
      </c>
      <c r="B44" s="71">
        <v>100525</v>
      </c>
      <c r="C44" s="71">
        <v>191950</v>
      </c>
      <c r="D44" s="39">
        <f t="shared" si="0"/>
        <v>17168.5</v>
      </c>
      <c r="E44" s="72">
        <v>0.24</v>
      </c>
      <c r="F44" s="59"/>
      <c r="G44" s="6"/>
    </row>
    <row r="45" spans="1:7" ht="13.8">
      <c r="A45" s="70" t="s">
        <v>114</v>
      </c>
      <c r="B45" s="71">
        <v>191950</v>
      </c>
      <c r="C45" s="71">
        <v>243725</v>
      </c>
      <c r="D45" s="39">
        <f t="shared" si="0"/>
        <v>39110.5</v>
      </c>
      <c r="E45" s="72">
        <v>0.32</v>
      </c>
      <c r="F45" s="59"/>
      <c r="G45" s="6"/>
    </row>
    <row r="46" spans="1:7" ht="13.8">
      <c r="A46" s="70" t="s">
        <v>114</v>
      </c>
      <c r="B46" s="71">
        <v>243725</v>
      </c>
      <c r="C46" s="71">
        <v>609350</v>
      </c>
      <c r="D46" s="39">
        <f t="shared" si="0"/>
        <v>55678.5</v>
      </c>
      <c r="E46" s="72">
        <v>0.35</v>
      </c>
      <c r="F46" s="59"/>
      <c r="G46" s="6"/>
    </row>
    <row r="47" spans="1:7" ht="13.8">
      <c r="A47" s="70" t="s">
        <v>114</v>
      </c>
      <c r="B47" s="71">
        <v>609350</v>
      </c>
      <c r="C47" s="73">
        <v>99999999</v>
      </c>
      <c r="D47" s="39">
        <f t="shared" si="0"/>
        <v>183647.25</v>
      </c>
      <c r="E47" s="72">
        <v>0.37</v>
      </c>
      <c r="F47" s="59"/>
      <c r="G47" s="6"/>
    </row>
    <row r="48" spans="1:7" ht="13.8">
      <c r="A48" s="74" t="s">
        <v>116</v>
      </c>
      <c r="B48" s="71">
        <v>0</v>
      </c>
      <c r="C48" s="71">
        <v>16550</v>
      </c>
      <c r="D48" s="39">
        <v>0</v>
      </c>
      <c r="E48" s="72">
        <v>0.1</v>
      </c>
      <c r="F48" s="23"/>
      <c r="G48" s="6"/>
    </row>
    <row r="49" spans="1:7" ht="13.8">
      <c r="A49" s="74" t="s">
        <v>116</v>
      </c>
      <c r="B49" s="71">
        <v>16550</v>
      </c>
      <c r="C49" s="71">
        <v>63100</v>
      </c>
      <c r="D49" s="39">
        <f t="shared" ref="D49:D54" si="1">((C48-B48) * E48) + D48</f>
        <v>1655</v>
      </c>
      <c r="E49" s="72">
        <v>0.12</v>
      </c>
      <c r="F49" s="23"/>
      <c r="G49" s="7"/>
    </row>
    <row r="50" spans="1:7" ht="13.8">
      <c r="A50" s="74" t="s">
        <v>116</v>
      </c>
      <c r="B50" s="71">
        <v>63100</v>
      </c>
      <c r="C50" s="71">
        <v>100500</v>
      </c>
      <c r="D50" s="39">
        <f t="shared" si="1"/>
        <v>7241</v>
      </c>
      <c r="E50" s="72">
        <v>0.22</v>
      </c>
      <c r="F50" s="23"/>
      <c r="G50" s="6"/>
    </row>
    <row r="51" spans="1:7" ht="13.8">
      <c r="A51" s="74" t="s">
        <v>116</v>
      </c>
      <c r="B51" s="71">
        <v>100500</v>
      </c>
      <c r="C51" s="71">
        <v>191950</v>
      </c>
      <c r="D51" s="39">
        <f t="shared" si="1"/>
        <v>15469</v>
      </c>
      <c r="E51" s="72">
        <v>0.24</v>
      </c>
      <c r="F51" s="23"/>
      <c r="G51" s="5"/>
    </row>
    <row r="52" spans="1:7" ht="13.8">
      <c r="A52" s="74" t="s">
        <v>116</v>
      </c>
      <c r="B52" s="71">
        <v>191950</v>
      </c>
      <c r="C52" s="71">
        <v>243725</v>
      </c>
      <c r="D52" s="39">
        <f t="shared" si="1"/>
        <v>37417</v>
      </c>
      <c r="E52" s="72">
        <v>0.32</v>
      </c>
      <c r="F52" s="23"/>
      <c r="G52" s="8"/>
    </row>
    <row r="53" spans="1:7" ht="13.8">
      <c r="A53" s="74" t="s">
        <v>116</v>
      </c>
      <c r="B53" s="71">
        <v>243725</v>
      </c>
      <c r="C53" s="71">
        <v>609350</v>
      </c>
      <c r="D53" s="39">
        <f t="shared" si="1"/>
        <v>53985</v>
      </c>
      <c r="E53" s="72">
        <v>0.35</v>
      </c>
      <c r="F53" s="23"/>
    </row>
    <row r="54" spans="1:7" ht="13.8">
      <c r="A54" s="74" t="s">
        <v>116</v>
      </c>
      <c r="B54" s="71">
        <v>609350</v>
      </c>
      <c r="C54" s="73">
        <v>99999999</v>
      </c>
      <c r="D54" s="39">
        <f t="shared" si="1"/>
        <v>181953.75</v>
      </c>
      <c r="E54" s="72">
        <v>0.37</v>
      </c>
      <c r="F54" s="23"/>
    </row>
    <row r="55" spans="1:7" ht="13.8">
      <c r="A55" s="74" t="s">
        <v>117</v>
      </c>
      <c r="B55" s="71">
        <v>0</v>
      </c>
      <c r="C55" s="71">
        <v>23200</v>
      </c>
      <c r="D55" s="39">
        <v>0</v>
      </c>
      <c r="E55" s="72">
        <v>0.1</v>
      </c>
      <c r="F55" s="23"/>
    </row>
    <row r="56" spans="1:7" ht="13.8">
      <c r="A56" s="74" t="s">
        <v>117</v>
      </c>
      <c r="B56" s="71">
        <v>23200</v>
      </c>
      <c r="C56" s="71">
        <v>94300</v>
      </c>
      <c r="D56" s="39">
        <f t="shared" ref="D56:D61" si="2">((C55-B55) * E55) + D55</f>
        <v>2320</v>
      </c>
      <c r="E56" s="72">
        <v>0.12</v>
      </c>
      <c r="F56" s="23"/>
    </row>
    <row r="57" spans="1:7" ht="13.8">
      <c r="A57" s="74" t="s">
        <v>117</v>
      </c>
      <c r="B57" s="71">
        <v>94300</v>
      </c>
      <c r="C57" s="71">
        <v>201050</v>
      </c>
      <c r="D57" s="39">
        <f t="shared" si="2"/>
        <v>10852</v>
      </c>
      <c r="E57" s="72">
        <v>0.22</v>
      </c>
      <c r="F57" s="23"/>
    </row>
    <row r="58" spans="1:7" ht="13.8">
      <c r="A58" s="74" t="s">
        <v>117</v>
      </c>
      <c r="B58" s="71">
        <v>201050</v>
      </c>
      <c r="C58" s="71">
        <v>383900</v>
      </c>
      <c r="D58" s="39">
        <f t="shared" si="2"/>
        <v>34337</v>
      </c>
      <c r="E58" s="72">
        <v>0.24</v>
      </c>
      <c r="F58" s="23"/>
    </row>
    <row r="59" spans="1:7" ht="13.8">
      <c r="A59" s="74" t="s">
        <v>117</v>
      </c>
      <c r="B59" s="71">
        <v>383900</v>
      </c>
      <c r="C59" s="71">
        <v>487450</v>
      </c>
      <c r="D59" s="39">
        <f t="shared" si="2"/>
        <v>78221</v>
      </c>
      <c r="E59" s="72">
        <v>0.32</v>
      </c>
      <c r="F59" s="23"/>
    </row>
    <row r="60" spans="1:7" ht="13.8">
      <c r="A60" s="74" t="s">
        <v>117</v>
      </c>
      <c r="B60" s="71">
        <v>487450</v>
      </c>
      <c r="C60" s="71">
        <v>731200</v>
      </c>
      <c r="D60" s="39">
        <f t="shared" si="2"/>
        <v>111357</v>
      </c>
      <c r="E60" s="72">
        <v>0.35</v>
      </c>
      <c r="F60" s="23"/>
      <c r="G60" s="6"/>
    </row>
    <row r="61" spans="1:7" ht="14.4" thickBot="1">
      <c r="A61" s="75" t="s">
        <v>117</v>
      </c>
      <c r="B61" s="76">
        <v>731200</v>
      </c>
      <c r="C61" s="76">
        <v>99999999</v>
      </c>
      <c r="D61" s="77">
        <f t="shared" si="2"/>
        <v>196669.5</v>
      </c>
      <c r="E61" s="78">
        <v>0.37</v>
      </c>
      <c r="F61" s="23"/>
      <c r="G61" s="6"/>
    </row>
    <row r="62" spans="1:7" ht="13.8">
      <c r="A62" s="22"/>
      <c r="B62" s="22"/>
      <c r="C62" s="22"/>
      <c r="D62" s="22"/>
      <c r="E62" s="22"/>
      <c r="F62" s="59"/>
      <c r="G62" s="6"/>
    </row>
    <row r="63" spans="1:7" ht="13.8">
      <c r="A63" s="23"/>
      <c r="B63" s="23"/>
      <c r="C63" s="23"/>
      <c r="D63" s="23"/>
      <c r="E63" s="23"/>
      <c r="F63" s="59"/>
      <c r="G63" s="6"/>
    </row>
    <row r="64" spans="1:7" ht="18">
      <c r="A64" s="131" t="s">
        <v>246</v>
      </c>
      <c r="B64" s="131"/>
      <c r="C64" s="131"/>
      <c r="D64" s="131"/>
      <c r="E64" s="131"/>
      <c r="F64" s="131"/>
    </row>
    <row r="65" spans="1:7" ht="79.95" customHeight="1">
      <c r="A65" s="132" t="s">
        <v>277</v>
      </c>
      <c r="B65" s="132"/>
      <c r="C65" s="132"/>
      <c r="D65" s="132"/>
      <c r="E65" s="132"/>
      <c r="F65" s="132"/>
    </row>
    <row r="66" spans="1:7" ht="15.6">
      <c r="A66" s="133" t="s">
        <v>238</v>
      </c>
      <c r="B66" s="134"/>
      <c r="C66" s="22"/>
      <c r="D66" s="22"/>
      <c r="E66" s="22"/>
      <c r="F66" s="22"/>
    </row>
    <row r="67" spans="1:7" ht="13.8">
      <c r="A67" s="135" t="s">
        <v>243</v>
      </c>
      <c r="B67" s="135"/>
      <c r="C67" s="135" t="s">
        <v>247</v>
      </c>
      <c r="D67" s="135"/>
      <c r="E67" s="135"/>
      <c r="F67" s="135"/>
    </row>
    <row r="68" spans="1:7" ht="13.8">
      <c r="A68" s="135" t="s">
        <v>244</v>
      </c>
      <c r="B68" s="135"/>
      <c r="C68" s="135" t="s">
        <v>282</v>
      </c>
      <c r="D68" s="135"/>
      <c r="E68" s="135"/>
      <c r="F68" s="135"/>
    </row>
    <row r="69" spans="1:7" ht="13.8">
      <c r="A69" s="135" t="s">
        <v>245</v>
      </c>
      <c r="B69" s="135"/>
      <c r="C69" s="135" t="s">
        <v>283</v>
      </c>
      <c r="D69" s="135"/>
      <c r="E69" s="135"/>
      <c r="F69" s="135"/>
    </row>
    <row r="70" spans="1:7" ht="14.4" thickBot="1">
      <c r="A70" s="22"/>
      <c r="B70" s="22"/>
      <c r="C70" s="22"/>
      <c r="D70" s="22"/>
      <c r="E70" s="22"/>
      <c r="F70" s="22"/>
    </row>
    <row r="71" spans="1:7" ht="13.8">
      <c r="A71" s="79" t="s">
        <v>3</v>
      </c>
      <c r="B71" s="80" t="s">
        <v>123</v>
      </c>
      <c r="C71" s="81" t="s">
        <v>124</v>
      </c>
      <c r="D71" s="22"/>
      <c r="E71" s="22"/>
      <c r="F71" s="59"/>
      <c r="G71" s="6"/>
    </row>
    <row r="72" spans="1:7" ht="13.8">
      <c r="A72" s="74" t="s">
        <v>114</v>
      </c>
      <c r="B72" s="71">
        <v>47025</v>
      </c>
      <c r="C72" s="82">
        <v>518900</v>
      </c>
      <c r="D72" s="22"/>
      <c r="E72" s="22"/>
      <c r="F72" s="59"/>
      <c r="G72" s="6"/>
    </row>
    <row r="73" spans="1:7" ht="13.8">
      <c r="A73" s="74" t="s">
        <v>115</v>
      </c>
      <c r="B73" s="71">
        <v>47025</v>
      </c>
      <c r="C73" s="82">
        <v>291850</v>
      </c>
      <c r="D73" s="22"/>
      <c r="E73" s="22"/>
      <c r="F73" s="59"/>
      <c r="G73" s="6"/>
    </row>
    <row r="74" spans="1:7" ht="13.8">
      <c r="A74" s="74" t="s">
        <v>116</v>
      </c>
      <c r="B74" s="71">
        <v>63000</v>
      </c>
      <c r="C74" s="82">
        <v>551350</v>
      </c>
      <c r="D74" s="22"/>
      <c r="E74" s="22"/>
      <c r="F74" s="59"/>
      <c r="G74" s="6"/>
    </row>
    <row r="75" spans="1:7" ht="13.8">
      <c r="A75" s="74" t="s">
        <v>117</v>
      </c>
      <c r="B75" s="71">
        <v>94050</v>
      </c>
      <c r="C75" s="82">
        <v>583750</v>
      </c>
      <c r="D75" s="22"/>
      <c r="E75" s="22"/>
      <c r="F75" s="22"/>
      <c r="G75" s="6"/>
    </row>
    <row r="76" spans="1:7" ht="14.4" thickBot="1">
      <c r="A76" s="75" t="s">
        <v>118</v>
      </c>
      <c r="B76" s="76">
        <v>94050</v>
      </c>
      <c r="C76" s="83">
        <v>583750</v>
      </c>
      <c r="D76" s="22"/>
      <c r="E76" s="22"/>
      <c r="F76" s="22"/>
    </row>
    <row r="77" spans="1:7" ht="13.8">
      <c r="A77" s="53"/>
      <c r="B77" s="84"/>
      <c r="C77" s="84"/>
      <c r="D77" s="22"/>
      <c r="E77" s="22"/>
      <c r="F77" s="22"/>
    </row>
    <row r="78" spans="1:7" ht="13.8">
      <c r="A78" s="22"/>
      <c r="B78" s="22"/>
      <c r="C78" s="22"/>
      <c r="D78" s="22"/>
      <c r="E78" s="22"/>
      <c r="F78" s="22"/>
    </row>
    <row r="79" spans="1:7" ht="18">
      <c r="A79" s="131" t="s">
        <v>242</v>
      </c>
      <c r="B79" s="131"/>
      <c r="C79" s="131"/>
      <c r="D79" s="131"/>
      <c r="E79" s="131"/>
      <c r="F79" s="131"/>
    </row>
    <row r="80" spans="1:7" ht="100.2" customHeight="1">
      <c r="A80" s="132" t="s">
        <v>286</v>
      </c>
      <c r="B80" s="132"/>
      <c r="C80" s="132"/>
      <c r="D80" s="132"/>
      <c r="E80" s="132"/>
      <c r="F80" s="132"/>
    </row>
    <row r="81" spans="1:6" ht="15.6">
      <c r="A81" s="133" t="s">
        <v>238</v>
      </c>
      <c r="B81" s="134"/>
      <c r="C81" s="22"/>
      <c r="D81" s="22"/>
      <c r="E81" s="22"/>
      <c r="F81" s="22"/>
    </row>
    <row r="82" spans="1:6" ht="13.8">
      <c r="A82" s="135" t="s">
        <v>239</v>
      </c>
      <c r="B82" s="135"/>
      <c r="C82" s="135" t="s">
        <v>248</v>
      </c>
      <c r="D82" s="135"/>
      <c r="E82" s="135"/>
      <c r="F82" s="135"/>
    </row>
    <row r="83" spans="1:6" ht="13.8">
      <c r="A83" s="135" t="s">
        <v>240</v>
      </c>
      <c r="B83" s="135"/>
      <c r="C83" s="135" t="s">
        <v>284</v>
      </c>
      <c r="D83" s="135"/>
      <c r="E83" s="135"/>
      <c r="F83" s="135"/>
    </row>
    <row r="84" spans="1:6" ht="13.8">
      <c r="A84" s="135" t="s">
        <v>241</v>
      </c>
      <c r="B84" s="135"/>
      <c r="C84" s="135" t="s">
        <v>285</v>
      </c>
      <c r="D84" s="135"/>
      <c r="E84" s="135"/>
      <c r="F84" s="135"/>
    </row>
    <row r="85" spans="1:6" ht="14.4" thickBot="1">
      <c r="A85" s="22"/>
      <c r="B85" s="22"/>
      <c r="C85" s="22"/>
      <c r="D85" s="22"/>
      <c r="E85" s="22"/>
      <c r="F85" s="22"/>
    </row>
    <row r="86" spans="1:6" ht="27.6">
      <c r="A86" s="85" t="s">
        <v>3</v>
      </c>
      <c r="B86" s="86" t="s">
        <v>125</v>
      </c>
      <c r="C86" s="86" t="s">
        <v>126</v>
      </c>
      <c r="D86" s="87" t="s">
        <v>127</v>
      </c>
      <c r="E86" s="23"/>
      <c r="F86" s="22"/>
    </row>
    <row r="87" spans="1:6" ht="13.8">
      <c r="A87" s="60" t="s">
        <v>114</v>
      </c>
      <c r="B87" s="88">
        <v>25000</v>
      </c>
      <c r="C87" s="88">
        <v>9000</v>
      </c>
      <c r="D87" s="89">
        <f t="shared" ref="D87:D91" si="3">B87 + C87</f>
        <v>34000</v>
      </c>
      <c r="E87" s="23"/>
      <c r="F87" s="22"/>
    </row>
    <row r="88" spans="1:6" ht="13.8">
      <c r="A88" s="60" t="s">
        <v>115</v>
      </c>
      <c r="B88" s="88">
        <v>25000</v>
      </c>
      <c r="C88" s="88">
        <v>9000</v>
      </c>
      <c r="D88" s="89">
        <f t="shared" si="3"/>
        <v>34000</v>
      </c>
      <c r="E88" s="23"/>
      <c r="F88" s="22"/>
    </row>
    <row r="89" spans="1:6" ht="13.8">
      <c r="A89" s="60" t="s">
        <v>116</v>
      </c>
      <c r="B89" s="88">
        <v>25000</v>
      </c>
      <c r="C89" s="88">
        <v>9000</v>
      </c>
      <c r="D89" s="89">
        <f t="shared" si="3"/>
        <v>34000</v>
      </c>
      <c r="E89" s="23"/>
      <c r="F89" s="22"/>
    </row>
    <row r="90" spans="1:6" ht="13.8">
      <c r="A90" s="60" t="s">
        <v>117</v>
      </c>
      <c r="B90" s="88">
        <v>32000</v>
      </c>
      <c r="C90" s="88">
        <v>12000</v>
      </c>
      <c r="D90" s="89">
        <f t="shared" si="3"/>
        <v>44000</v>
      </c>
      <c r="E90" s="23"/>
      <c r="F90" s="22"/>
    </row>
    <row r="91" spans="1:6" ht="14.4" thickBot="1">
      <c r="A91" s="63" t="s">
        <v>118</v>
      </c>
      <c r="B91" s="90">
        <v>25000</v>
      </c>
      <c r="C91" s="90">
        <v>9000</v>
      </c>
      <c r="D91" s="91">
        <f t="shared" si="3"/>
        <v>34000</v>
      </c>
      <c r="E91" s="23"/>
      <c r="F91" s="22"/>
    </row>
    <row r="92" spans="1:6" ht="13.8"/>
    <row r="93" spans="1:6" ht="13.8"/>
    <row r="94" spans="1:6" ht="13.8"/>
    <row r="95" spans="1:6" ht="13.8"/>
    <row r="96" spans="1:6" ht="13.8"/>
    <row r="97" ht="13.8"/>
    <row r="98" ht="13.8"/>
    <row r="99" ht="13.8"/>
    <row r="100" ht="13.8"/>
    <row r="101" ht="13.8"/>
    <row r="102" ht="13.8"/>
    <row r="103" ht="13.8"/>
    <row r="104" ht="13.8"/>
    <row r="105" ht="13.8"/>
    <row r="106" ht="13.8"/>
    <row r="107" ht="13.8"/>
    <row r="108" ht="13.8"/>
    <row r="109" ht="13.8"/>
    <row r="110" ht="13.8"/>
    <row r="111" ht="13.8"/>
    <row r="112" ht="13.8"/>
    <row r="113" ht="13.8"/>
    <row r="114" ht="13.8"/>
    <row r="115" ht="13.8"/>
    <row r="116" ht="13.8"/>
    <row r="117" ht="13.8"/>
    <row r="118" ht="13.8"/>
    <row r="119" ht="13.8"/>
    <row r="120" ht="13.8"/>
    <row r="121" ht="13.8"/>
    <row r="122" ht="13.8"/>
    <row r="123" ht="13.8"/>
    <row r="124" ht="13.8"/>
    <row r="125" ht="13.8"/>
    <row r="126" ht="13.8"/>
    <row r="127" ht="13.8"/>
    <row r="128" ht="13.8"/>
    <row r="129" ht="13.8"/>
    <row r="130" ht="13.8"/>
    <row r="131" ht="13.8"/>
    <row r="132" ht="13.8"/>
    <row r="133" ht="13.8"/>
    <row r="134" ht="13.8"/>
    <row r="135" ht="13.8"/>
    <row r="136" ht="13.8"/>
    <row r="137" ht="13.8"/>
    <row r="138" ht="13.8"/>
    <row r="139" ht="13.8"/>
    <row r="140" ht="13.8"/>
    <row r="141" ht="13.8"/>
    <row r="142" ht="13.8"/>
    <row r="143" ht="13.8"/>
    <row r="144" ht="13.8"/>
    <row r="145" ht="13.8"/>
    <row r="146" ht="13.8"/>
    <row r="147" ht="13.8"/>
    <row r="148" ht="13.8"/>
    <row r="149" ht="13.8"/>
    <row r="150" ht="13.8"/>
    <row r="151" ht="13.8"/>
    <row r="152" ht="13.8"/>
    <row r="153" ht="13.8"/>
    <row r="154" ht="13.8"/>
    <row r="155" ht="13.8"/>
    <row r="156" ht="13.8"/>
    <row r="157" ht="13.8"/>
    <row r="158" ht="13.8"/>
    <row r="159" ht="13.8"/>
    <row r="160" ht="13.8"/>
    <row r="161" ht="13.8"/>
    <row r="162" ht="13.8"/>
    <row r="163" ht="13.8"/>
    <row r="164" ht="13.8"/>
    <row r="165" ht="13.8"/>
    <row r="166" ht="13.8"/>
    <row r="167" ht="13.8"/>
    <row r="168" ht="13.8"/>
    <row r="169" ht="13.8"/>
    <row r="170" ht="13.8"/>
    <row r="171" ht="13.8"/>
    <row r="172" ht="13.8"/>
    <row r="173" ht="13.8"/>
    <row r="174" ht="13.8"/>
    <row r="175" ht="13.8"/>
    <row r="176" ht="13.8"/>
    <row r="177" ht="13.8"/>
    <row r="178" ht="13.8"/>
    <row r="179" ht="13.8"/>
    <row r="180" ht="13.8"/>
    <row r="181" ht="13.8"/>
    <row r="182" ht="13.8"/>
    <row r="183" ht="13.8"/>
    <row r="184" ht="13.8"/>
    <row r="185" ht="13.8"/>
    <row r="186" ht="13.8"/>
    <row r="187" ht="13.8"/>
    <row r="188" ht="13.8"/>
    <row r="189" ht="13.8"/>
    <row r="190" ht="13.8"/>
    <row r="191" ht="13.8"/>
    <row r="192" ht="13.8"/>
    <row r="193" ht="13.8"/>
    <row r="194" ht="13.8"/>
    <row r="195" ht="13.8"/>
    <row r="196" ht="13.8"/>
    <row r="197" ht="13.8"/>
    <row r="198" ht="13.8"/>
    <row r="199" ht="13.8"/>
    <row r="200" ht="13.8"/>
    <row r="201" ht="13.8"/>
    <row r="202" ht="13.8"/>
    <row r="203" ht="13.8"/>
    <row r="204" ht="13.8"/>
    <row r="205" ht="13.8"/>
    <row r="206" ht="13.8"/>
    <row r="207" ht="13.8"/>
    <row r="208" ht="13.8"/>
    <row r="209" ht="13.8"/>
    <row r="210" ht="13.8"/>
    <row r="211" ht="13.8"/>
    <row r="212" ht="13.8"/>
    <row r="213" ht="13.8"/>
    <row r="214" ht="13.8"/>
    <row r="215" ht="13.8"/>
    <row r="216" ht="13.8"/>
    <row r="217" ht="13.8"/>
    <row r="218" ht="13.8"/>
    <row r="219" ht="13.8"/>
    <row r="220" ht="13.8"/>
    <row r="221" ht="13.8"/>
    <row r="222" ht="13.8"/>
    <row r="223" ht="13.8"/>
    <row r="224" ht="13.8"/>
    <row r="225" ht="13.8"/>
    <row r="226" ht="13.8"/>
    <row r="227" ht="13.8"/>
    <row r="228" ht="13.8"/>
    <row r="229" ht="13.8"/>
    <row r="230" ht="13.8"/>
    <row r="231" ht="13.8"/>
    <row r="232" ht="13.8"/>
    <row r="233" ht="13.8"/>
    <row r="234" ht="13.8"/>
    <row r="235" ht="13.8"/>
    <row r="236" ht="13.8"/>
    <row r="237" ht="13.8"/>
    <row r="238" ht="13.8"/>
    <row r="239" ht="13.8"/>
    <row r="240" ht="13.8"/>
    <row r="241" ht="13.8"/>
    <row r="242" ht="13.8"/>
    <row r="243" ht="13.8"/>
    <row r="244" ht="13.8"/>
    <row r="245" ht="13.8"/>
    <row r="246" ht="13.8"/>
    <row r="247" ht="13.8"/>
    <row r="248" ht="13.8"/>
    <row r="249" ht="13.8"/>
    <row r="250" ht="13.8"/>
    <row r="251" ht="13.8"/>
    <row r="252" ht="13.8"/>
    <row r="253" ht="13.8"/>
    <row r="254" ht="13.8"/>
    <row r="255" ht="13.8"/>
    <row r="256" ht="13.8"/>
    <row r="257" ht="13.8"/>
    <row r="258" ht="13.8"/>
    <row r="259" ht="13.8"/>
    <row r="260" ht="13.8"/>
    <row r="261" ht="13.8"/>
    <row r="262" ht="13.8"/>
    <row r="263" ht="13.8"/>
    <row r="264" ht="13.8"/>
    <row r="265" ht="13.8"/>
    <row r="266" ht="13.8"/>
    <row r="267" ht="13.8"/>
    <row r="268" ht="13.8"/>
    <row r="269" ht="13.8"/>
    <row r="270" ht="13.8"/>
    <row r="271" ht="13.8"/>
    <row r="272" ht="13.8"/>
    <row r="273" ht="13.8"/>
    <row r="274" ht="13.8"/>
    <row r="275" ht="13.8"/>
    <row r="276" ht="13.8"/>
    <row r="277" ht="13.8"/>
    <row r="278" ht="13.8"/>
    <row r="279" ht="13.8"/>
    <row r="280" ht="13.8"/>
    <row r="281" ht="13.8"/>
    <row r="282" ht="13.8"/>
    <row r="283" ht="13.8"/>
    <row r="284" ht="13.8"/>
    <row r="285" ht="13.8"/>
    <row r="286" ht="13.8"/>
    <row r="287" ht="13.8"/>
    <row r="288" ht="13.8"/>
    <row r="289" ht="13.8"/>
    <row r="290" ht="13.8"/>
    <row r="291" ht="13.8"/>
    <row r="292" ht="13.8"/>
    <row r="293" ht="13.8"/>
    <row r="294" ht="13.8"/>
    <row r="295" ht="13.8"/>
    <row r="296" ht="13.8"/>
    <row r="297" ht="13.8"/>
    <row r="298" ht="13.8"/>
    <row r="299" ht="13.8"/>
    <row r="300" ht="13.8"/>
    <row r="301" ht="13.8"/>
    <row r="302" ht="13.8"/>
    <row r="303" ht="13.8"/>
    <row r="304" ht="13.8"/>
    <row r="305" ht="13.8"/>
    <row r="306" ht="13.8"/>
    <row r="307" ht="13.8"/>
    <row r="308" ht="13.8"/>
    <row r="309" ht="13.8"/>
    <row r="310" ht="13.8"/>
    <row r="311" ht="13.8"/>
    <row r="312" ht="13.8"/>
    <row r="313" ht="13.8"/>
    <row r="314" ht="13.8"/>
    <row r="315" ht="13.8"/>
    <row r="316" ht="13.8"/>
    <row r="317" ht="13.8"/>
    <row r="318" ht="13.8"/>
    <row r="319" ht="13.8"/>
    <row r="320" ht="13.8"/>
    <row r="321" ht="13.8"/>
    <row r="322" ht="13.8"/>
    <row r="323" ht="13.8"/>
    <row r="324" ht="13.8"/>
    <row r="325" ht="13.8"/>
    <row r="326" ht="13.8"/>
    <row r="327" ht="13.8"/>
    <row r="328" ht="13.8"/>
    <row r="329" ht="13.8"/>
    <row r="330" ht="13.8"/>
    <row r="331" ht="13.8"/>
    <row r="332" ht="13.8"/>
    <row r="333" ht="13.8"/>
    <row r="334" ht="13.8"/>
    <row r="335" ht="13.8"/>
    <row r="336" ht="13.8"/>
    <row r="337" ht="13.8"/>
    <row r="338" ht="13.8"/>
    <row r="339" ht="13.8"/>
    <row r="340" ht="13.8"/>
    <row r="341" ht="13.8"/>
    <row r="342" ht="13.8"/>
    <row r="343" ht="13.8"/>
    <row r="344" ht="13.8"/>
    <row r="345" ht="13.8"/>
    <row r="346" ht="13.8"/>
    <row r="347" ht="13.8"/>
    <row r="348" ht="13.8"/>
    <row r="349" ht="13.8"/>
    <row r="350" ht="13.8"/>
    <row r="351" ht="13.8"/>
    <row r="352" ht="13.8"/>
    <row r="353" ht="13.8"/>
    <row r="354" ht="13.8"/>
    <row r="355" ht="13.8"/>
    <row r="356" ht="13.8"/>
    <row r="357" ht="13.8"/>
    <row r="358" ht="13.8"/>
    <row r="359" ht="13.8"/>
    <row r="360" ht="13.8"/>
    <row r="361" ht="13.8"/>
    <row r="362" ht="13.8"/>
    <row r="363" ht="13.8"/>
    <row r="364" ht="13.8"/>
    <row r="365" ht="13.8"/>
    <row r="366" ht="13.8"/>
    <row r="367" ht="13.8"/>
    <row r="368" ht="13.8"/>
    <row r="369" ht="13.8"/>
    <row r="370" ht="13.8"/>
    <row r="371" ht="13.8"/>
    <row r="372" ht="13.8"/>
    <row r="373" ht="13.8"/>
    <row r="374" ht="13.8"/>
    <row r="375" ht="13.8"/>
    <row r="376" ht="13.8"/>
    <row r="377" ht="13.8"/>
    <row r="378" ht="13.8"/>
    <row r="379" ht="13.8"/>
    <row r="380" ht="13.8"/>
    <row r="381" ht="13.8"/>
    <row r="382" ht="13.8"/>
    <row r="383" ht="13.8"/>
    <row r="384" ht="13.8"/>
    <row r="385" ht="13.8"/>
    <row r="386" ht="13.8"/>
    <row r="387" ht="13.8"/>
    <row r="388" ht="13.8"/>
    <row r="389" ht="13.8"/>
    <row r="390" ht="13.8"/>
    <row r="391" ht="13.8"/>
    <row r="392" ht="13.8"/>
    <row r="393" ht="13.8"/>
    <row r="394" ht="13.8"/>
    <row r="395" ht="13.8"/>
    <row r="396" ht="13.8"/>
    <row r="397" ht="13.8"/>
    <row r="398" ht="13.8"/>
    <row r="399" ht="13.8"/>
    <row r="400" ht="13.8"/>
    <row r="401" ht="13.8"/>
    <row r="402" ht="13.8"/>
    <row r="403" ht="13.8"/>
    <row r="404" ht="13.8"/>
    <row r="405" ht="13.8"/>
    <row r="406" ht="13.8"/>
    <row r="407" ht="13.8"/>
    <row r="408" ht="13.8"/>
    <row r="409" ht="13.8"/>
    <row r="410" ht="13.8"/>
    <row r="411" ht="13.8"/>
    <row r="412" ht="13.8"/>
    <row r="413" ht="13.8"/>
    <row r="414" ht="13.8"/>
    <row r="415" ht="13.8"/>
    <row r="416" ht="13.8"/>
    <row r="417" ht="13.8"/>
    <row r="418" ht="13.8"/>
    <row r="419" ht="13.8"/>
    <row r="420" ht="13.8"/>
    <row r="421" ht="13.8"/>
    <row r="422" ht="13.8"/>
    <row r="423" ht="13.8"/>
    <row r="424" ht="13.8"/>
    <row r="425" ht="13.8"/>
    <row r="426" ht="13.8"/>
    <row r="427" ht="13.8"/>
    <row r="428" ht="13.8"/>
    <row r="429" ht="13.8"/>
    <row r="430" ht="13.8"/>
    <row r="431" ht="13.8"/>
    <row r="432" ht="13.8"/>
    <row r="433" ht="13.8"/>
    <row r="434" ht="13.8"/>
    <row r="435" ht="13.8"/>
    <row r="436" ht="13.8"/>
    <row r="437" ht="13.8"/>
    <row r="438" ht="13.8"/>
    <row r="439" ht="13.8"/>
    <row r="440" ht="13.8"/>
    <row r="441" ht="13.8"/>
    <row r="442" ht="13.8"/>
    <row r="443" ht="13.8"/>
    <row r="444" ht="13.8"/>
    <row r="445" ht="13.8"/>
    <row r="446" ht="13.8"/>
    <row r="447" ht="13.8"/>
    <row r="448" ht="13.8"/>
    <row r="449" ht="13.8"/>
    <row r="450" ht="13.8"/>
    <row r="451" ht="13.8"/>
    <row r="452" ht="13.8"/>
    <row r="453" ht="13.8"/>
    <row r="454" ht="13.8"/>
    <row r="455" ht="13.8"/>
    <row r="456" ht="13.8"/>
    <row r="457" ht="13.8"/>
    <row r="458" ht="13.8"/>
    <row r="459" ht="13.8"/>
    <row r="460" ht="13.8"/>
    <row r="461" ht="13.8"/>
    <row r="462" ht="13.8"/>
    <row r="463" ht="13.8"/>
    <row r="464" ht="13.8"/>
    <row r="465" ht="13.8"/>
    <row r="466" ht="13.8"/>
    <row r="467" ht="13.8"/>
    <row r="468" ht="13.8"/>
    <row r="469" ht="13.8"/>
    <row r="470" ht="13.8"/>
    <row r="471" ht="13.8"/>
    <row r="472" ht="13.8"/>
    <row r="473" ht="13.8"/>
    <row r="474" ht="13.8"/>
    <row r="475" ht="13.8"/>
    <row r="476" ht="13.8"/>
    <row r="477" ht="13.8"/>
    <row r="478" ht="13.8"/>
    <row r="479" ht="13.8"/>
    <row r="480" ht="13.8"/>
    <row r="481" ht="13.8"/>
    <row r="482" ht="13.8"/>
    <row r="483" ht="13.8"/>
    <row r="484" ht="13.8"/>
    <row r="485" ht="13.8"/>
    <row r="486" ht="13.8"/>
    <row r="487" ht="13.8"/>
    <row r="488" ht="13.8"/>
    <row r="489" ht="13.8"/>
    <row r="490" ht="13.8"/>
    <row r="491" ht="13.8"/>
    <row r="492" ht="13.8"/>
    <row r="493" ht="13.8"/>
    <row r="494" ht="13.8"/>
    <row r="495" ht="13.8"/>
    <row r="496" ht="13.8"/>
    <row r="497" ht="13.8"/>
    <row r="498" ht="13.8"/>
    <row r="499" ht="13.8"/>
    <row r="500" ht="13.8"/>
    <row r="501" ht="13.8"/>
    <row r="502" ht="13.8"/>
    <row r="503" ht="13.8"/>
    <row r="504" ht="13.8"/>
    <row r="505" ht="13.8"/>
    <row r="506" ht="13.8"/>
    <row r="507" ht="13.8"/>
    <row r="508" ht="13.8"/>
    <row r="509" ht="13.8"/>
    <row r="510" ht="13.8"/>
    <row r="511" ht="13.8"/>
    <row r="512" ht="13.8"/>
    <row r="513" ht="13.8"/>
    <row r="514" ht="13.8"/>
    <row r="515" ht="13.8"/>
    <row r="516" ht="13.8"/>
    <row r="517" ht="13.8"/>
    <row r="518" ht="13.8"/>
    <row r="519" ht="13.8"/>
    <row r="520" ht="13.8"/>
    <row r="521" ht="13.8"/>
    <row r="522" ht="13.8"/>
    <row r="523" ht="13.8"/>
    <row r="524" ht="13.8"/>
    <row r="525" ht="13.8"/>
    <row r="526" ht="13.8"/>
    <row r="527" ht="13.8"/>
    <row r="528" ht="13.8"/>
    <row r="529" ht="13.8"/>
    <row r="530" ht="13.8"/>
    <row r="531" ht="13.8"/>
    <row r="532" ht="13.8"/>
    <row r="533" ht="13.8"/>
    <row r="534" ht="13.8"/>
    <row r="535" ht="13.8"/>
    <row r="536" ht="13.8"/>
    <row r="537" ht="13.8"/>
    <row r="538" ht="13.8"/>
    <row r="539" ht="13.8"/>
    <row r="540" ht="13.8"/>
    <row r="541" ht="13.8"/>
    <row r="542" ht="13.8"/>
    <row r="543" ht="13.8"/>
    <row r="544" ht="13.8"/>
    <row r="545" ht="13.8"/>
    <row r="546" ht="13.8"/>
    <row r="547" ht="13.8"/>
    <row r="548" ht="13.8"/>
    <row r="549" ht="13.8"/>
    <row r="550" ht="13.8"/>
    <row r="551" ht="13.8"/>
    <row r="552" ht="13.8"/>
    <row r="553" ht="13.8"/>
    <row r="554" ht="13.8"/>
    <row r="555" ht="13.8"/>
    <row r="556" ht="13.8"/>
    <row r="557" ht="13.8"/>
    <row r="558" ht="13.8"/>
    <row r="559" ht="13.8"/>
    <row r="560" ht="13.8"/>
    <row r="561" ht="13.8"/>
    <row r="562" ht="13.8"/>
    <row r="563" ht="13.8"/>
    <row r="564" ht="13.8"/>
    <row r="565" ht="13.8"/>
    <row r="566" ht="13.8"/>
    <row r="567" ht="13.8"/>
    <row r="568" ht="13.8"/>
    <row r="569" ht="13.8"/>
    <row r="570" ht="13.8"/>
    <row r="571" ht="13.8"/>
    <row r="572" ht="13.8"/>
    <row r="573" ht="13.8"/>
    <row r="574" ht="13.8"/>
    <row r="575" ht="13.8"/>
    <row r="576" ht="13.8"/>
    <row r="577" ht="13.8"/>
    <row r="578" ht="13.8"/>
    <row r="579" ht="13.8"/>
    <row r="580" ht="13.8"/>
    <row r="581" ht="13.8"/>
    <row r="582" ht="13.8"/>
    <row r="583" ht="13.8"/>
    <row r="584" ht="13.8"/>
    <row r="585" ht="13.8"/>
    <row r="586" ht="13.8"/>
    <row r="587" ht="13.8"/>
    <row r="588" ht="13.8"/>
    <row r="589" ht="13.8"/>
    <row r="590" ht="13.8"/>
    <row r="591" ht="13.8"/>
    <row r="592" ht="13.8"/>
    <row r="593" ht="13.8"/>
    <row r="594" ht="13.8"/>
    <row r="595" ht="13.8"/>
    <row r="596" ht="13.8"/>
    <row r="597" ht="13.8"/>
    <row r="598" ht="13.8"/>
    <row r="599" ht="13.8"/>
    <row r="600" ht="13.8"/>
    <row r="601" ht="13.8"/>
    <row r="602" ht="13.8"/>
    <row r="603" ht="13.8"/>
    <row r="604" ht="13.8"/>
    <row r="605" ht="13.8"/>
    <row r="606" ht="13.8"/>
    <row r="607" ht="13.8"/>
    <row r="608" ht="13.8"/>
    <row r="609" ht="13.8"/>
    <row r="610" ht="13.8"/>
    <row r="611" ht="13.8"/>
    <row r="612" ht="13.8"/>
    <row r="613" ht="13.8"/>
    <row r="614" ht="13.8"/>
    <row r="615" ht="13.8"/>
    <row r="616" ht="13.8"/>
    <row r="617" ht="13.8"/>
    <row r="618" ht="13.8"/>
    <row r="619" ht="13.8"/>
    <row r="620" ht="13.8"/>
    <row r="621" ht="13.8"/>
    <row r="622" ht="13.8"/>
    <row r="623" ht="13.8"/>
    <row r="624" ht="13.8"/>
    <row r="625" ht="13.8"/>
    <row r="626" ht="13.8"/>
    <row r="627" ht="13.8"/>
    <row r="628" ht="13.8"/>
    <row r="629" ht="13.8"/>
    <row r="630" ht="13.8"/>
    <row r="631" ht="13.8"/>
    <row r="632" ht="13.8"/>
    <row r="633" ht="13.8"/>
    <row r="634" ht="13.8"/>
    <row r="635" ht="13.8"/>
    <row r="636" ht="13.8"/>
    <row r="637" ht="13.8"/>
    <row r="638" ht="13.8"/>
    <row r="639" ht="13.8"/>
    <row r="640" ht="13.8"/>
    <row r="641" ht="13.8"/>
    <row r="642" ht="13.8"/>
    <row r="643" ht="13.8"/>
    <row r="644" ht="13.8"/>
    <row r="645" ht="13.8"/>
    <row r="646" ht="13.8"/>
    <row r="647" ht="13.8"/>
    <row r="648" ht="13.8"/>
    <row r="649" ht="13.8"/>
    <row r="650" ht="13.8"/>
    <row r="651" ht="13.8"/>
    <row r="652" ht="13.8"/>
    <row r="653" ht="13.8"/>
    <row r="654" ht="13.8"/>
    <row r="655" ht="13.8"/>
    <row r="656" ht="13.8"/>
    <row r="657" ht="13.8"/>
    <row r="658" ht="13.8"/>
    <row r="659" ht="13.8"/>
    <row r="660" ht="13.8"/>
    <row r="661" ht="13.8"/>
    <row r="662" ht="13.8"/>
    <row r="663" ht="13.8"/>
    <row r="664" ht="13.8"/>
    <row r="665" ht="13.8"/>
    <row r="666" ht="13.8"/>
    <row r="667" ht="13.8"/>
    <row r="668" ht="13.8"/>
    <row r="669" ht="13.8"/>
    <row r="670" ht="13.8"/>
    <row r="671" ht="13.8"/>
    <row r="672" ht="13.8"/>
    <row r="673" ht="13.8"/>
    <row r="674" ht="13.8"/>
    <row r="675" ht="13.8"/>
    <row r="676" ht="13.8"/>
    <row r="677" ht="13.8"/>
    <row r="678" ht="13.8"/>
    <row r="679" ht="13.8"/>
    <row r="680" ht="13.8"/>
    <row r="681" ht="13.8"/>
    <row r="682" ht="13.8"/>
    <row r="683" ht="13.8"/>
    <row r="684" ht="13.8"/>
    <row r="685" ht="13.8"/>
    <row r="686" ht="13.8"/>
    <row r="687" ht="13.8"/>
    <row r="688" ht="13.8"/>
    <row r="689" ht="13.8"/>
    <row r="690" ht="13.8"/>
    <row r="691" ht="13.8"/>
    <row r="692" ht="13.8"/>
    <row r="693" ht="13.8"/>
    <row r="694" ht="13.8"/>
    <row r="695" ht="13.8"/>
    <row r="696" ht="13.8"/>
    <row r="697" ht="13.8"/>
    <row r="698" ht="13.8"/>
    <row r="699" ht="13.8"/>
    <row r="700" ht="13.8"/>
    <row r="701" ht="13.8"/>
    <row r="702" ht="13.8"/>
    <row r="703" ht="13.8"/>
    <row r="704" ht="13.8"/>
    <row r="705" ht="13.8"/>
    <row r="706" ht="13.8"/>
    <row r="707" ht="13.8"/>
    <row r="708" ht="13.8"/>
    <row r="709" ht="13.8"/>
    <row r="710" ht="13.8"/>
    <row r="711" ht="13.8"/>
    <row r="712" ht="13.8"/>
    <row r="713" ht="13.8"/>
    <row r="714" ht="13.8"/>
    <row r="715" ht="13.8"/>
    <row r="716" ht="13.8"/>
    <row r="717" ht="13.8"/>
    <row r="718" ht="13.8"/>
    <row r="719" ht="13.8"/>
    <row r="720" ht="13.8"/>
    <row r="721" ht="13.8"/>
    <row r="722" ht="13.8"/>
    <row r="723" ht="13.8"/>
    <row r="724" ht="13.8"/>
    <row r="725" ht="13.8"/>
    <row r="726" ht="13.8"/>
    <row r="727" ht="13.8"/>
    <row r="728" ht="13.8"/>
    <row r="729" ht="13.8"/>
    <row r="730" ht="13.8"/>
    <row r="731" ht="13.8"/>
    <row r="732" ht="13.8"/>
    <row r="733" ht="13.8"/>
    <row r="734" ht="13.8"/>
    <row r="735" ht="13.8"/>
    <row r="736" ht="13.8"/>
    <row r="737" ht="13.8"/>
    <row r="738" ht="13.8"/>
    <row r="739" ht="13.8"/>
    <row r="740" ht="13.8"/>
    <row r="741" ht="13.8"/>
    <row r="742" ht="13.8"/>
    <row r="743" ht="13.8"/>
    <row r="744" ht="13.8"/>
    <row r="745" ht="13.8"/>
    <row r="746" ht="13.8"/>
    <row r="747" ht="13.8"/>
    <row r="748" ht="13.8"/>
    <row r="749" ht="13.8"/>
    <row r="750" ht="13.8"/>
    <row r="751" ht="13.8"/>
    <row r="752" ht="13.8"/>
    <row r="753" ht="13.8"/>
    <row r="754" ht="13.8"/>
    <row r="755" ht="13.8"/>
    <row r="756" ht="13.8"/>
    <row r="757" ht="13.8"/>
    <row r="758" ht="13.8"/>
    <row r="759" ht="13.8"/>
    <row r="760" ht="13.8"/>
    <row r="761" ht="13.8"/>
    <row r="762" ht="13.8"/>
    <row r="763" ht="13.8"/>
    <row r="764" ht="13.8"/>
    <row r="765" ht="13.8"/>
    <row r="766" ht="13.8"/>
    <row r="767" ht="13.8"/>
    <row r="768" ht="13.8"/>
    <row r="769" ht="13.8"/>
    <row r="770" ht="13.8"/>
    <row r="771" ht="13.8"/>
    <row r="772" ht="13.8"/>
    <row r="773" ht="13.8"/>
    <row r="774" ht="13.8"/>
    <row r="775" ht="13.8"/>
    <row r="776" ht="13.8"/>
    <row r="777" ht="13.8"/>
    <row r="778" ht="13.8"/>
    <row r="779" ht="13.8"/>
    <row r="780" ht="13.8"/>
    <row r="781" ht="13.8"/>
    <row r="782" ht="13.8"/>
    <row r="783" ht="13.8"/>
    <row r="784" ht="13.8"/>
    <row r="785" ht="13.8"/>
    <row r="786" ht="13.8"/>
    <row r="787" ht="13.8"/>
    <row r="788" ht="13.8"/>
    <row r="789" ht="13.8"/>
    <row r="790" ht="13.8"/>
    <row r="791" ht="13.8"/>
    <row r="792" ht="13.8"/>
    <row r="793" ht="13.8"/>
    <row r="794" ht="13.8"/>
    <row r="795" ht="13.8"/>
    <row r="796" ht="13.8"/>
    <row r="797" ht="13.8"/>
    <row r="798" ht="13.8"/>
    <row r="799" ht="13.8"/>
    <row r="800" ht="13.8"/>
    <row r="801" ht="13.8"/>
    <row r="802" ht="13.8"/>
    <row r="803" ht="13.8"/>
    <row r="804" ht="13.8"/>
    <row r="805" ht="13.8"/>
    <row r="806" ht="13.8"/>
    <row r="807" ht="13.8"/>
    <row r="808" ht="13.8"/>
    <row r="809" ht="13.8"/>
    <row r="810" ht="13.8"/>
    <row r="811" ht="13.8"/>
    <row r="812" ht="13.8"/>
    <row r="813" ht="13.8"/>
    <row r="814" ht="13.8"/>
    <row r="815" ht="13.8"/>
    <row r="816" ht="13.8"/>
    <row r="817" ht="13.8"/>
    <row r="818" ht="13.8"/>
    <row r="819" ht="13.8"/>
    <row r="820" ht="13.8"/>
    <row r="821" ht="13.8"/>
    <row r="822" ht="13.8"/>
    <row r="823" ht="13.8"/>
    <row r="824" ht="13.8"/>
    <row r="825" ht="13.8"/>
    <row r="826" ht="13.8"/>
    <row r="827" ht="13.8"/>
    <row r="828" ht="13.8"/>
    <row r="829" ht="13.8"/>
    <row r="830" ht="13.8"/>
    <row r="831" ht="13.8"/>
    <row r="832" ht="13.8"/>
    <row r="833" ht="13.8"/>
    <row r="834" ht="13.8"/>
    <row r="835" ht="13.8"/>
    <row r="836" ht="13.8"/>
    <row r="837" ht="13.8"/>
    <row r="838" ht="13.8"/>
    <row r="839" ht="13.8"/>
    <row r="840" ht="13.8"/>
    <row r="841" ht="13.8"/>
    <row r="842" ht="13.8"/>
    <row r="843" ht="13.8"/>
    <row r="844" ht="13.8"/>
    <row r="845" ht="13.8"/>
    <row r="846" ht="13.8"/>
    <row r="847" ht="13.8"/>
    <row r="848" ht="13.8"/>
    <row r="849" ht="13.8"/>
    <row r="850" ht="13.8"/>
    <row r="851" ht="13.8"/>
    <row r="852" ht="13.8"/>
    <row r="853" ht="13.8"/>
    <row r="854" ht="13.8"/>
    <row r="855" ht="13.8"/>
    <row r="856" ht="13.8"/>
    <row r="857" ht="13.8"/>
    <row r="858" ht="13.8"/>
    <row r="859" ht="13.8"/>
    <row r="860" ht="13.8"/>
    <row r="861" ht="13.8"/>
    <row r="862" ht="13.8"/>
    <row r="863" ht="13.8"/>
    <row r="864" ht="13.8"/>
    <row r="865" ht="13.8"/>
    <row r="866" ht="13.8"/>
    <row r="867" ht="13.8"/>
    <row r="868" ht="13.8"/>
    <row r="869" ht="13.8"/>
    <row r="870" ht="13.8"/>
    <row r="871" ht="13.8"/>
    <row r="872" ht="13.8"/>
    <row r="873" ht="13.8"/>
    <row r="874" ht="13.8"/>
    <row r="875" ht="13.8"/>
    <row r="876" ht="13.8"/>
    <row r="877" ht="13.8"/>
    <row r="878" ht="13.8"/>
    <row r="879" ht="13.8"/>
    <row r="880" ht="13.8"/>
    <row r="881" ht="13.8"/>
    <row r="882" ht="13.8"/>
    <row r="883" ht="13.8"/>
    <row r="884" ht="13.8"/>
    <row r="885" ht="13.8"/>
    <row r="886" ht="13.8"/>
    <row r="887" ht="13.8"/>
    <row r="888" ht="13.8"/>
    <row r="889" ht="13.8"/>
    <row r="890" ht="13.8"/>
    <row r="891" ht="13.8"/>
    <row r="892" ht="13.8"/>
    <row r="893" ht="13.8"/>
    <row r="894" ht="13.8"/>
    <row r="895" ht="13.8"/>
    <row r="896" ht="13.8"/>
    <row r="897" ht="13.8"/>
    <row r="898" ht="13.8"/>
    <row r="899" ht="13.8"/>
    <row r="900" ht="13.8"/>
    <row r="901" ht="13.8"/>
    <row r="902" ht="13.8"/>
    <row r="903" ht="13.8"/>
    <row r="904" ht="13.8"/>
    <row r="905" ht="13.8"/>
    <row r="906" ht="13.8"/>
    <row r="907" ht="13.8"/>
    <row r="908" ht="13.8"/>
    <row r="909" ht="13.8"/>
    <row r="910" ht="13.8"/>
    <row r="911" ht="13.8"/>
    <row r="912" ht="13.8"/>
    <row r="913" ht="13.8"/>
    <row r="914" ht="13.8"/>
    <row r="915" ht="13.8"/>
    <row r="916" ht="13.8"/>
    <row r="917" ht="13.8"/>
    <row r="918" ht="13.8"/>
    <row r="919" ht="13.8"/>
    <row r="920" ht="13.8"/>
    <row r="921" ht="13.8"/>
    <row r="922" ht="13.8"/>
    <row r="923" ht="13.8"/>
    <row r="924" ht="13.8"/>
    <row r="925" ht="13.8"/>
    <row r="926" ht="13.8"/>
    <row r="927" ht="13.8"/>
    <row r="928" ht="13.8"/>
    <row r="929" ht="13.8"/>
    <row r="930" ht="13.8"/>
    <row r="931" ht="13.8"/>
    <row r="932" ht="13.8"/>
    <row r="933" ht="13.8"/>
    <row r="934" ht="13.8"/>
    <row r="935" ht="13.8"/>
    <row r="936" ht="13.8"/>
    <row r="937" ht="13.8"/>
    <row r="938" ht="13.8"/>
    <row r="939" ht="13.8"/>
    <row r="940" ht="13.8"/>
    <row r="941" ht="13.8"/>
    <row r="942" ht="13.8"/>
    <row r="943" ht="13.8"/>
    <row r="944" ht="13.8"/>
    <row r="945" ht="13.8"/>
    <row r="946" ht="13.8"/>
    <row r="947" ht="13.8"/>
    <row r="948" ht="13.8"/>
    <row r="949" ht="13.8"/>
    <row r="950" ht="13.8"/>
    <row r="951" ht="13.8"/>
    <row r="952" ht="13.8"/>
    <row r="953" ht="13.8"/>
    <row r="954" ht="13.8"/>
    <row r="955" ht="13.8"/>
    <row r="956" ht="13.8"/>
    <row r="957" ht="13.8"/>
    <row r="958" ht="13.8"/>
    <row r="959" ht="13.8"/>
    <row r="960" ht="13.8"/>
    <row r="961" ht="13.8"/>
    <row r="962" ht="13.8"/>
    <row r="963" ht="13.8"/>
    <row r="964" ht="13.8"/>
    <row r="965" ht="13.8"/>
    <row r="966" ht="13.8"/>
    <row r="967" ht="13.8"/>
    <row r="968" ht="13.8"/>
    <row r="969" ht="13.8"/>
    <row r="970" ht="13.8"/>
    <row r="971" ht="13.8"/>
    <row r="972" ht="13.8"/>
    <row r="973" ht="13.8"/>
    <row r="974" ht="13.8"/>
    <row r="975" ht="13.8"/>
    <row r="976" ht="13.8"/>
    <row r="977" ht="13.8"/>
    <row r="978" ht="13.8"/>
    <row r="979" ht="13.8"/>
    <row r="980" ht="13.8"/>
    <row r="981" ht="13.8"/>
    <row r="982" ht="13.8"/>
    <row r="983" ht="13.8"/>
    <row r="984" ht="13.8"/>
    <row r="985" ht="13.8"/>
    <row r="986" ht="13.8"/>
    <row r="987" ht="13.8"/>
    <row r="988" ht="13.8"/>
    <row r="989" ht="13.8"/>
    <row r="990" ht="13.8"/>
    <row r="991" ht="13.8"/>
    <row r="992" ht="13.8"/>
    <row r="993" ht="13.8"/>
    <row r="994" ht="13.8"/>
    <row r="995" ht="13.8"/>
    <row r="996" ht="13.8"/>
    <row r="997" ht="13.8"/>
    <row r="998" ht="13.8"/>
    <row r="999" ht="13.8"/>
    <row r="1000" ht="13.8"/>
    <row r="1001" ht="13.8"/>
    <row r="1002" ht="13.8"/>
    <row r="1003" ht="13.8"/>
    <row r="1004" ht="13.8"/>
    <row r="1005" ht="13.8"/>
    <row r="1006" ht="13.8"/>
    <row r="1007" ht="13.8"/>
    <row r="1008" ht="13.8"/>
    <row r="1009" ht="13.8"/>
    <row r="1010" ht="13.8"/>
    <row r="1011" ht="13.8"/>
    <row r="1012" ht="13.8"/>
    <row r="1013" ht="13.8"/>
    <row r="1014" ht="13.8"/>
    <row r="1015" ht="13.8"/>
    <row r="1016" ht="13.8"/>
    <row r="1017" ht="13.8"/>
    <row r="1018" ht="13.8"/>
    <row r="1019" ht="13.8"/>
    <row r="1020" ht="13.8"/>
    <row r="1021" ht="13.8"/>
    <row r="1022" ht="13.8"/>
    <row r="1023" ht="13.8"/>
    <row r="1024" ht="13.8"/>
    <row r="1025" ht="13.8"/>
    <row r="1026" ht="13.8"/>
    <row r="1027" ht="13.8"/>
    <row r="1028" ht="13.8"/>
    <row r="1029" ht="13.8"/>
    <row r="1030" ht="13.8"/>
    <row r="1031" ht="13.8"/>
    <row r="1032" ht="13.8"/>
    <row r="1033" ht="13.8"/>
  </sheetData>
  <sheetProtection sheet="1" objects="1" scenarios="1"/>
  <mergeCells count="55">
    <mergeCell ref="C82:F82"/>
    <mergeCell ref="C83:F83"/>
    <mergeCell ref="C84:F84"/>
    <mergeCell ref="A80:F80"/>
    <mergeCell ref="A81:B81"/>
    <mergeCell ref="A82:B82"/>
    <mergeCell ref="A83:B83"/>
    <mergeCell ref="A84:B84"/>
    <mergeCell ref="A1:F1"/>
    <mergeCell ref="A2:F2"/>
    <mergeCell ref="A10:B10"/>
    <mergeCell ref="A11:B11"/>
    <mergeCell ref="A12:B12"/>
    <mergeCell ref="A4:F4"/>
    <mergeCell ref="A5:B5"/>
    <mergeCell ref="A6:B6"/>
    <mergeCell ref="C6:F6"/>
    <mergeCell ref="A7:B7"/>
    <mergeCell ref="C7:F7"/>
    <mergeCell ref="A8:B8"/>
    <mergeCell ref="C8:F8"/>
    <mergeCell ref="A33:B33"/>
    <mergeCell ref="C33:F33"/>
    <mergeCell ref="A34:B34"/>
    <mergeCell ref="C34:F34"/>
    <mergeCell ref="A38:B38"/>
    <mergeCell ref="C38:F38"/>
    <mergeCell ref="A35:B35"/>
    <mergeCell ref="A36:B36"/>
    <mergeCell ref="C35:F35"/>
    <mergeCell ref="C36:F36"/>
    <mergeCell ref="A37:B37"/>
    <mergeCell ref="C37:F37"/>
    <mergeCell ref="A79:F79"/>
    <mergeCell ref="A64:F64"/>
    <mergeCell ref="A65:F65"/>
    <mergeCell ref="A66:B66"/>
    <mergeCell ref="A67:B67"/>
    <mergeCell ref="C67:F67"/>
    <mergeCell ref="A68:B68"/>
    <mergeCell ref="C68:F68"/>
    <mergeCell ref="A69:B69"/>
    <mergeCell ref="C69:F69"/>
    <mergeCell ref="A15:F15"/>
    <mergeCell ref="A16:F16"/>
    <mergeCell ref="A17:B17"/>
    <mergeCell ref="A31:F31"/>
    <mergeCell ref="A32:B32"/>
    <mergeCell ref="A30:F30"/>
    <mergeCell ref="A19:B19"/>
    <mergeCell ref="C19:F19"/>
    <mergeCell ref="A18:B18"/>
    <mergeCell ref="C18:F18"/>
    <mergeCell ref="A20:B20"/>
    <mergeCell ref="C20:F20"/>
  </mergeCells>
  <printOptions horizontalCentered="1"/>
  <pageMargins left="0.7" right="0.7" top="0.75" bottom="0.75" header="0" footer="0"/>
  <pageSetup pageOrder="overThenDown" orientation="portrait" r:id="rId1"/>
  <legacyDrawing r:id="rId2"/>
</worksheet>
</file>

<file path=xl/worksheets/sheet4.xml><?xml version="1.0" encoding="utf-8"?>
<worksheet xmlns="http://schemas.openxmlformats.org/spreadsheetml/2006/main" xmlns:r="http://schemas.openxmlformats.org/officeDocument/2006/relationships">
  <sheetPr>
    <outlinePr summaryBelow="0" summaryRight="0"/>
  </sheetPr>
  <dimension ref="A1:K1004"/>
  <sheetViews>
    <sheetView workbookViewId="0">
      <selection sqref="A1:F1"/>
    </sheetView>
  </sheetViews>
  <sheetFormatPr defaultColWidth="12.5546875" defaultRowHeight="15.75" customHeight="1"/>
  <cols>
    <col min="1" max="6" width="12.5546875" customWidth="1"/>
  </cols>
  <sheetData>
    <row r="1" spans="1:6" ht="30" customHeight="1">
      <c r="A1" s="140" t="s">
        <v>128</v>
      </c>
      <c r="B1" s="141"/>
      <c r="C1" s="141"/>
      <c r="D1" s="141"/>
      <c r="E1" s="141"/>
      <c r="F1" s="141"/>
    </row>
    <row r="2" spans="1:6" ht="49.95" customHeight="1">
      <c r="A2" s="142" t="s">
        <v>302</v>
      </c>
      <c r="B2" s="141"/>
      <c r="C2" s="141"/>
      <c r="D2" s="141"/>
      <c r="E2" s="141"/>
      <c r="F2" s="141"/>
    </row>
    <row r="3" spans="1:6" ht="15">
      <c r="A3" s="37"/>
      <c r="B3" s="37"/>
      <c r="C3" s="37"/>
      <c r="D3" s="37"/>
      <c r="E3" s="37"/>
      <c r="F3" s="37"/>
    </row>
    <row r="4" spans="1:6" ht="15.75" customHeight="1">
      <c r="A4" s="143" t="s">
        <v>32</v>
      </c>
      <c r="B4" s="144"/>
      <c r="C4" s="144"/>
      <c r="D4" s="144"/>
      <c r="E4" s="144"/>
      <c r="F4" s="144"/>
    </row>
    <row r="5" spans="1:6" ht="13.2">
      <c r="A5" s="145" t="s">
        <v>129</v>
      </c>
      <c r="B5" s="146"/>
      <c r="C5" s="147" t="s">
        <v>130</v>
      </c>
      <c r="D5" s="148"/>
      <c r="E5" s="148"/>
      <c r="F5" s="149"/>
    </row>
    <row r="6" spans="1:6" ht="13.2">
      <c r="A6" s="150" t="s">
        <v>131</v>
      </c>
      <c r="B6" s="151"/>
      <c r="C6" s="152" t="s">
        <v>132</v>
      </c>
      <c r="D6" s="153"/>
      <c r="E6" s="153"/>
      <c r="F6" s="154"/>
    </row>
    <row r="7" spans="1:6" ht="13.2">
      <c r="A7" s="150" t="s">
        <v>133</v>
      </c>
      <c r="B7" s="151"/>
      <c r="C7" s="152" t="s">
        <v>134</v>
      </c>
      <c r="D7" s="153"/>
      <c r="E7" s="153"/>
      <c r="F7" s="154"/>
    </row>
    <row r="8" spans="1:6" ht="13.2">
      <c r="A8" s="155" t="s">
        <v>135</v>
      </c>
      <c r="B8" s="156"/>
      <c r="C8" s="157" t="s">
        <v>3</v>
      </c>
      <c r="D8" s="158"/>
      <c r="E8" s="158"/>
      <c r="F8" s="159"/>
    </row>
    <row r="9" spans="1:6" ht="15.75" customHeight="1">
      <c r="A9" s="38"/>
      <c r="B9" s="38"/>
      <c r="C9" s="38"/>
      <c r="D9" s="38"/>
      <c r="E9" s="38"/>
      <c r="F9" s="38"/>
    </row>
    <row r="10" spans="1:6" ht="15.75" customHeight="1">
      <c r="A10" s="160" t="s">
        <v>136</v>
      </c>
      <c r="B10" s="112"/>
      <c r="C10" s="112"/>
      <c r="D10" s="112"/>
      <c r="E10" s="112"/>
      <c r="F10" s="112"/>
    </row>
    <row r="11" spans="1:6" ht="13.8">
      <c r="A11" s="28"/>
      <c r="B11" s="29" t="s">
        <v>137</v>
      </c>
      <c r="C11" s="161" t="s">
        <v>138</v>
      </c>
      <c r="D11" s="162"/>
      <c r="E11" s="161" t="s">
        <v>23</v>
      </c>
      <c r="F11" s="163"/>
    </row>
    <row r="12" spans="1:6" ht="13.8">
      <c r="A12" s="30" t="s">
        <v>139</v>
      </c>
      <c r="B12" s="39">
        <f ca="1">ET_TaxableIncome</f>
        <v>0</v>
      </c>
      <c r="C12" s="164" t="s">
        <v>27</v>
      </c>
      <c r="D12" s="120"/>
      <c r="E12" s="164" t="s">
        <v>13</v>
      </c>
      <c r="F12" s="165"/>
    </row>
    <row r="13" spans="1:6" ht="13.8">
      <c r="A13" s="30" t="s">
        <v>140</v>
      </c>
      <c r="B13" s="39">
        <f>IN_QualifiedDividends</f>
        <v>0</v>
      </c>
      <c r="C13" s="164" t="s">
        <v>40</v>
      </c>
      <c r="D13" s="120"/>
      <c r="E13" s="164" t="s">
        <v>41</v>
      </c>
      <c r="F13" s="165"/>
    </row>
    <row r="14" spans="1:6" ht="13.8">
      <c r="A14" s="30" t="s">
        <v>141</v>
      </c>
      <c r="B14" s="39">
        <f>IR_CapitalGains</f>
        <v>0</v>
      </c>
      <c r="C14" s="164" t="s">
        <v>48</v>
      </c>
      <c r="D14" s="120"/>
      <c r="E14" s="164" t="s">
        <v>49</v>
      </c>
      <c r="F14" s="165"/>
    </row>
    <row r="15" spans="1:6" ht="13.8">
      <c r="A15" s="30" t="s">
        <v>142</v>
      </c>
      <c r="B15" s="39">
        <f>TX_Line_2 + TX_Line_3</f>
        <v>0</v>
      </c>
      <c r="C15" s="164" t="s">
        <v>143</v>
      </c>
      <c r="D15" s="120"/>
      <c r="E15" s="164" t="s">
        <v>144</v>
      </c>
      <c r="F15" s="165"/>
    </row>
    <row r="16" spans="1:6" ht="13.8">
      <c r="A16" s="30" t="s">
        <v>145</v>
      </c>
      <c r="B16" s="39">
        <f ca="1">MAX(TX_Line_1 - TX_Line_4, 0)</f>
        <v>0</v>
      </c>
      <c r="C16" s="164" t="s">
        <v>146</v>
      </c>
      <c r="D16" s="120"/>
      <c r="E16" s="164" t="s">
        <v>147</v>
      </c>
      <c r="F16" s="165"/>
    </row>
    <row r="17" spans="1:11" ht="13.8">
      <c r="A17" s="30" t="s">
        <v>148</v>
      </c>
      <c r="B17" s="39">
        <f>IF(IN_FilingStatus = "", 0, VLOOKUP(IN_FilingStatus, TT_CG_Table, TT_CG_15, FALSE))</f>
        <v>0</v>
      </c>
      <c r="C17" s="164" t="s">
        <v>289</v>
      </c>
      <c r="D17" s="120"/>
      <c r="E17" s="164" t="s">
        <v>149</v>
      </c>
      <c r="F17" s="165"/>
    </row>
    <row r="18" spans="1:11" ht="13.8">
      <c r="A18" s="30" t="s">
        <v>150</v>
      </c>
      <c r="B18" s="39">
        <f ca="1">MIN(TX_Line_1, TX_Line_6)</f>
        <v>0</v>
      </c>
      <c r="C18" s="164" t="s">
        <v>151</v>
      </c>
      <c r="D18" s="120"/>
      <c r="E18" s="164"/>
      <c r="F18" s="165"/>
    </row>
    <row r="19" spans="1:11" ht="13.8">
      <c r="A19" s="30" t="s">
        <v>152</v>
      </c>
      <c r="B19" s="39">
        <f ca="1">MIN(TX_Line_5, TX_Line_7)</f>
        <v>0</v>
      </c>
      <c r="C19" s="164" t="s">
        <v>153</v>
      </c>
      <c r="D19" s="120"/>
      <c r="E19" s="164"/>
      <c r="F19" s="165"/>
    </row>
    <row r="20" spans="1:11" ht="13.8">
      <c r="A20" s="30" t="s">
        <v>154</v>
      </c>
      <c r="B20" s="39">
        <f ca="1">MAX(TX_Line_7 - TX_Line_8, 0)</f>
        <v>0</v>
      </c>
      <c r="C20" s="164" t="s">
        <v>155</v>
      </c>
      <c r="D20" s="120"/>
      <c r="E20" s="164" t="s">
        <v>156</v>
      </c>
      <c r="F20" s="165"/>
    </row>
    <row r="21" spans="1:11" ht="13.8">
      <c r="A21" s="30" t="s">
        <v>157</v>
      </c>
      <c r="B21" s="39">
        <f ca="1">MIN(TX_Line_1, TX_Line_4)</f>
        <v>0</v>
      </c>
      <c r="C21" s="164" t="s">
        <v>158</v>
      </c>
      <c r="D21" s="120"/>
      <c r="E21" s="164"/>
      <c r="F21" s="165"/>
    </row>
    <row r="22" spans="1:11" ht="13.8">
      <c r="A22" s="30" t="s">
        <v>159</v>
      </c>
      <c r="B22" s="39">
        <f ca="1">TX_Line_9</f>
        <v>0</v>
      </c>
      <c r="C22" s="164" t="s">
        <v>160</v>
      </c>
      <c r="D22" s="120"/>
      <c r="E22" s="164"/>
      <c r="F22" s="165"/>
    </row>
    <row r="23" spans="1:11" ht="13.8">
      <c r="A23" s="30" t="s">
        <v>161</v>
      </c>
      <c r="B23" s="39">
        <f ca="1">MAX(TX_Line_10 - TX_Line_11, 0)</f>
        <v>0</v>
      </c>
      <c r="C23" s="164" t="s">
        <v>162</v>
      </c>
      <c r="D23" s="120"/>
      <c r="E23" s="164"/>
      <c r="F23" s="165"/>
    </row>
    <row r="24" spans="1:11" ht="13.8">
      <c r="A24" s="30" t="s">
        <v>163</v>
      </c>
      <c r="B24" s="39">
        <f>IF(IN_FilingStatus = "", 0, VLOOKUP(IN_FilingStatus, TT_CG_Table, TT_CG_20, FALSE))</f>
        <v>0</v>
      </c>
      <c r="C24" s="164" t="s">
        <v>290</v>
      </c>
      <c r="D24" s="120"/>
      <c r="E24" s="164"/>
      <c r="F24" s="165"/>
    </row>
    <row r="25" spans="1:11" ht="13.8">
      <c r="A25" s="30" t="s">
        <v>164</v>
      </c>
      <c r="B25" s="39">
        <f ca="1">MIN(TX_Line_1, TX_Line_13)</f>
        <v>0</v>
      </c>
      <c r="C25" s="164" t="s">
        <v>165</v>
      </c>
      <c r="D25" s="120"/>
      <c r="E25" s="164"/>
      <c r="F25" s="165"/>
      <c r="K25" s="11"/>
    </row>
    <row r="26" spans="1:11" ht="13.8">
      <c r="A26" s="30" t="s">
        <v>166</v>
      </c>
      <c r="B26" s="39">
        <f ca="1">TX_Line_5 + TX_Line_9</f>
        <v>0</v>
      </c>
      <c r="C26" s="164" t="s">
        <v>167</v>
      </c>
      <c r="D26" s="120"/>
      <c r="E26" s="164"/>
      <c r="F26" s="165"/>
    </row>
    <row r="27" spans="1:11" ht="13.8">
      <c r="A27" s="30" t="s">
        <v>168</v>
      </c>
      <c r="B27" s="39">
        <f ca="1">MAX(TX_Line_14 - TX_Line_15, 0)</f>
        <v>0</v>
      </c>
      <c r="C27" s="164" t="s">
        <v>169</v>
      </c>
      <c r="D27" s="120"/>
      <c r="E27" s="164"/>
      <c r="F27" s="165"/>
      <c r="G27" s="11"/>
      <c r="I27" s="11"/>
      <c r="J27" s="11"/>
    </row>
    <row r="28" spans="1:11" ht="13.8">
      <c r="A28" s="30" t="s">
        <v>170</v>
      </c>
      <c r="B28" s="39">
        <f ca="1">MIN(TX_Line_12, TX_Line_16)</f>
        <v>0</v>
      </c>
      <c r="C28" s="164" t="s">
        <v>171</v>
      </c>
      <c r="D28" s="120"/>
      <c r="E28" s="164"/>
      <c r="F28" s="165"/>
      <c r="G28" s="11"/>
      <c r="H28" s="11"/>
      <c r="I28" s="11"/>
      <c r="J28" s="11"/>
    </row>
    <row r="29" spans="1:11" ht="13.8">
      <c r="A29" s="30" t="s">
        <v>172</v>
      </c>
      <c r="B29" s="39">
        <f ca="1">TX_Line_17 * 15%</f>
        <v>0</v>
      </c>
      <c r="C29" s="164" t="s">
        <v>173</v>
      </c>
      <c r="D29" s="120"/>
      <c r="E29" s="164"/>
      <c r="F29" s="165"/>
      <c r="G29" s="11"/>
      <c r="H29" s="11"/>
      <c r="I29" s="11"/>
      <c r="J29" s="11"/>
    </row>
    <row r="30" spans="1:11" ht="13.8">
      <c r="A30" s="30" t="s">
        <v>174</v>
      </c>
      <c r="B30" s="39">
        <f ca="1">TX_Line_9 + TX_Line_17</f>
        <v>0</v>
      </c>
      <c r="C30" s="164" t="s">
        <v>175</v>
      </c>
      <c r="D30" s="120"/>
      <c r="E30" s="164"/>
      <c r="F30" s="165"/>
      <c r="G30" s="11"/>
      <c r="H30" s="11"/>
      <c r="I30" s="11"/>
      <c r="J30" s="11"/>
    </row>
    <row r="31" spans="1:11" ht="13.8">
      <c r="A31" s="30" t="s">
        <v>176</v>
      </c>
      <c r="B31" s="39">
        <f ca="1">MAX(TX_Line_10 - TX_Line_19, 0)</f>
        <v>0</v>
      </c>
      <c r="C31" s="164" t="s">
        <v>177</v>
      </c>
      <c r="D31" s="120"/>
      <c r="E31" s="164"/>
      <c r="F31" s="165"/>
      <c r="G31" s="11"/>
      <c r="H31" s="11"/>
      <c r="I31" s="11"/>
      <c r="J31" s="11"/>
    </row>
    <row r="32" spans="1:11" ht="13.8">
      <c r="A32" s="40" t="s">
        <v>178</v>
      </c>
      <c r="B32" s="41">
        <f ca="1">TX_Line_20 * 20%</f>
        <v>0</v>
      </c>
      <c r="C32" s="171" t="s">
        <v>179</v>
      </c>
      <c r="D32" s="172"/>
      <c r="E32" s="171"/>
      <c r="F32" s="173"/>
      <c r="G32" s="11"/>
      <c r="H32" s="11"/>
      <c r="I32" s="11"/>
      <c r="J32" s="11"/>
    </row>
    <row r="33" spans="1:10" s="11" customFormat="1" ht="13.8">
      <c r="A33" s="42"/>
      <c r="B33" s="43">
        <f>IF(IN_FilingStatus = "", 0, SUMIFS(TT_BrktStart, TT_FilingStatus, IN_FilingStatus, TT_BrktStart, "&lt;="&amp;TX_Line_5, TT_BrktEnd, "&gt;="&amp;TX_Line_5))</f>
        <v>0</v>
      </c>
      <c r="C33" s="166"/>
      <c r="D33" s="167"/>
      <c r="E33" s="171" t="s">
        <v>294</v>
      </c>
      <c r="F33" s="173"/>
    </row>
    <row r="34" spans="1:10" s="11" customFormat="1" ht="13.8">
      <c r="A34" s="42"/>
      <c r="B34" s="43">
        <f>IF(IN_FilingStatus = "", 0, SUMIFS(TT_CumTax, TT_FilingStatus, IN_FilingStatus, TT_BrktStart, "&lt;="&amp;TX_Line_5, TT_BrktEnd, "&gt;="&amp;TX_Line_5))</f>
        <v>0</v>
      </c>
      <c r="C34" s="166"/>
      <c r="D34" s="167"/>
      <c r="E34" s="171" t="s">
        <v>295</v>
      </c>
      <c r="F34" s="173"/>
    </row>
    <row r="35" spans="1:10" s="11" customFormat="1" ht="13.8">
      <c r="A35" s="42"/>
      <c r="B35" s="44">
        <f>IF(IN_FilingStatus = "", 0, SUMIFS(TT_TaxRate, TT_FilingStatus, IN_FilingStatus, TT_BrktStart, "&lt;="&amp;TX_Line_5, TT_BrktEnd, "&gt;="&amp;TX_Line_5))</f>
        <v>0</v>
      </c>
      <c r="C35" s="166"/>
      <c r="D35" s="167"/>
      <c r="E35" s="171" t="s">
        <v>296</v>
      </c>
      <c r="F35" s="173"/>
    </row>
    <row r="36" spans="1:10" ht="13.8">
      <c r="A36" s="45" t="s">
        <v>180</v>
      </c>
      <c r="B36" s="46">
        <f ca="1">MAX(TX_Line_5 - B33, 0) * B35 + B34</f>
        <v>0</v>
      </c>
      <c r="C36" s="174" t="s">
        <v>181</v>
      </c>
      <c r="D36" s="175"/>
      <c r="E36" s="171"/>
      <c r="F36" s="173"/>
      <c r="H36" s="18"/>
      <c r="I36" s="11"/>
      <c r="J36" s="11"/>
    </row>
    <row r="37" spans="1:10" ht="13.8">
      <c r="A37" s="30" t="s">
        <v>182</v>
      </c>
      <c r="B37" s="39">
        <f ca="1">TX_Line_18 + TX_Line_21 + TX_Line_22</f>
        <v>0</v>
      </c>
      <c r="C37" s="164" t="s">
        <v>183</v>
      </c>
      <c r="D37" s="120"/>
      <c r="E37" s="164"/>
      <c r="F37" s="165"/>
      <c r="H37" s="11"/>
      <c r="I37" s="11"/>
      <c r="J37" s="11"/>
    </row>
    <row r="38" spans="1:10" s="11" customFormat="1" ht="13.8">
      <c r="A38" s="42"/>
      <c r="B38" s="43">
        <f>IF(IN_FilingStatus = "", 0, SUMIFS(TT_BrktStart, TT_FilingStatus, IN_FilingStatus, TT_BrktStart, "&lt;="&amp;TX_Line_1, TT_BrktEnd, "&gt;="&amp;TX_Line_1))</f>
        <v>0</v>
      </c>
      <c r="C38" s="166"/>
      <c r="D38" s="167"/>
      <c r="E38" s="171" t="s">
        <v>294</v>
      </c>
      <c r="F38" s="173"/>
    </row>
    <row r="39" spans="1:10" s="11" customFormat="1" ht="13.8">
      <c r="A39" s="42"/>
      <c r="B39" s="43">
        <f>IF(IN_FilingStatus = "", 0, SUMIFS(TT_CumTax, TT_FilingStatus, IN_FilingStatus, TT_BrktStart, "&lt;="&amp;TX_Line_1, TT_BrktEnd, "&gt;="&amp;TX_Line_1))</f>
        <v>0</v>
      </c>
      <c r="C39" s="166"/>
      <c r="D39" s="167"/>
      <c r="E39" s="171" t="s">
        <v>295</v>
      </c>
      <c r="F39" s="173"/>
    </row>
    <row r="40" spans="1:10" s="11" customFormat="1" ht="13.8">
      <c r="A40" s="42"/>
      <c r="B40" s="44">
        <f>IF(IN_FilingStatus = "", 0, SUMIFS(TT_TaxRate, TT_FilingStatus, IN_FilingStatus, TT_BrktStart, "&lt;="&amp;TX_Line_1, TT_BrktEnd, "&gt;="&amp;TX_Line_1))</f>
        <v>0</v>
      </c>
      <c r="C40" s="166"/>
      <c r="D40" s="167"/>
      <c r="E40" s="171" t="s">
        <v>296</v>
      </c>
      <c r="F40" s="173"/>
    </row>
    <row r="41" spans="1:10" ht="13.8">
      <c r="A41" s="30" t="s">
        <v>184</v>
      </c>
      <c r="B41" s="39">
        <f ca="1">MAX(TX_Line_1 - B38, 0) * B40 + B39</f>
        <v>0</v>
      </c>
      <c r="C41" s="164" t="s">
        <v>185</v>
      </c>
      <c r="D41" s="120"/>
      <c r="E41" s="164"/>
      <c r="F41" s="165"/>
    </row>
    <row r="42" spans="1:10" ht="13.8">
      <c r="A42" s="35" t="s">
        <v>186</v>
      </c>
      <c r="B42" s="47">
        <f ca="1">MIN(TX_Line_23, TX_Line_24)</f>
        <v>0</v>
      </c>
      <c r="C42" s="168" t="s">
        <v>187</v>
      </c>
      <c r="D42" s="169"/>
      <c r="E42" s="168" t="s">
        <v>188</v>
      </c>
      <c r="F42" s="170"/>
    </row>
    <row r="43" spans="1:10" ht="13.2"/>
    <row r="44" spans="1:10" ht="13.2"/>
    <row r="45" spans="1:10" ht="13.2"/>
    <row r="46" spans="1:10" ht="13.2"/>
    <row r="47" spans="1:10" ht="13.2"/>
    <row r="48" spans="1:10" ht="13.2"/>
    <row r="49" ht="13.2"/>
    <row r="50" ht="13.2"/>
    <row r="51" ht="13.2"/>
    <row r="52" ht="13.2"/>
    <row r="53" ht="13.2"/>
    <row r="54" ht="13.2"/>
    <row r="55" ht="13.2"/>
    <row r="56" ht="13.2"/>
    <row r="57" ht="13.2"/>
    <row r="58" ht="13.2"/>
    <row r="59" ht="13.2"/>
    <row r="60" ht="13.2"/>
    <row r="61" ht="13.2"/>
    <row r="62" ht="13.2"/>
    <row r="63" ht="13.2"/>
    <row r="64" ht="13.2"/>
    <row r="65" ht="13.2"/>
    <row r="66" ht="13.2"/>
    <row r="67" ht="13.2"/>
    <row r="68" ht="13.2"/>
    <row r="69" ht="13.2"/>
    <row r="70" ht="13.2"/>
    <row r="71" ht="13.2"/>
    <row r="72" ht="13.2"/>
    <row r="73" ht="13.2"/>
    <row r="74" ht="13.2"/>
    <row r="75" ht="13.2"/>
    <row r="76" ht="13.2"/>
    <row r="77" ht="13.2"/>
    <row r="78" ht="13.2"/>
    <row r="79" ht="13.2"/>
    <row r="80" ht="13.2"/>
    <row r="81" ht="13.2"/>
    <row r="82" ht="13.2"/>
    <row r="83" ht="13.2"/>
    <row r="84" ht="13.2"/>
    <row r="85" ht="13.2"/>
    <row r="86" ht="13.2"/>
    <row r="87" ht="13.2"/>
    <row r="88" ht="13.2"/>
    <row r="89" ht="13.2"/>
    <row r="90" ht="13.2"/>
    <row r="91" ht="13.2"/>
    <row r="92" ht="13.2"/>
    <row r="93" ht="13.2"/>
    <row r="94" ht="13.2"/>
    <row r="95" ht="13.2"/>
    <row r="96" ht="13.2"/>
    <row r="97" ht="13.2"/>
    <row r="98" ht="13.2"/>
    <row r="99" ht="13.2"/>
    <row r="100" ht="13.2"/>
    <row r="101" ht="13.2"/>
    <row r="102" ht="13.2"/>
    <row r="103" ht="13.2"/>
    <row r="104" ht="13.2"/>
    <row r="105" ht="13.2"/>
    <row r="106" ht="13.2"/>
    <row r="107" ht="13.2"/>
    <row r="108" ht="13.2"/>
    <row r="109" ht="13.2"/>
    <row r="110" ht="13.2"/>
    <row r="111" ht="13.2"/>
    <row r="112" ht="13.2"/>
    <row r="113" ht="13.2"/>
    <row r="114" ht="13.2"/>
    <row r="115" ht="13.2"/>
    <row r="116" ht="13.2"/>
    <row r="117" ht="13.2"/>
    <row r="118" ht="13.2"/>
    <row r="119" ht="13.2"/>
    <row r="120" ht="13.2"/>
    <row r="121" ht="13.2"/>
    <row r="122" ht="13.2"/>
    <row r="123" ht="13.2"/>
    <row r="124" ht="13.2"/>
    <row r="125" ht="13.2"/>
    <row r="126" ht="13.2"/>
    <row r="127" ht="13.2"/>
    <row r="128" ht="13.2"/>
    <row r="129" ht="13.2"/>
    <row r="130" ht="13.2"/>
    <row r="131" ht="13.2"/>
    <row r="132" ht="13.2"/>
    <row r="133" ht="13.2"/>
    <row r="134" ht="13.2"/>
    <row r="135" ht="13.2"/>
    <row r="136" ht="13.2"/>
    <row r="137" ht="13.2"/>
    <row r="138" ht="13.2"/>
    <row r="139" ht="13.2"/>
    <row r="140" ht="13.2"/>
    <row r="141" ht="13.2"/>
    <row r="142" ht="13.2"/>
    <row r="143" ht="13.2"/>
    <row r="144" ht="13.2"/>
    <row r="145" ht="13.2"/>
    <row r="146" ht="13.2"/>
    <row r="147" ht="13.2"/>
    <row r="148" ht="13.2"/>
    <row r="149" ht="13.2"/>
    <row r="150" ht="13.2"/>
    <row r="151" ht="13.2"/>
    <row r="152" ht="13.2"/>
    <row r="153" ht="13.2"/>
    <row r="154" ht="13.2"/>
    <row r="155" ht="13.2"/>
    <row r="156" ht="13.2"/>
    <row r="157" ht="13.2"/>
    <row r="158" ht="13.2"/>
    <row r="159" ht="13.2"/>
    <row r="160" ht="13.2"/>
    <row r="161" ht="13.2"/>
    <row r="162" ht="13.2"/>
    <row r="163" ht="13.2"/>
    <row r="164" ht="13.2"/>
    <row r="165" ht="13.2"/>
    <row r="166" ht="13.2"/>
    <row r="167" ht="13.2"/>
    <row r="168" ht="13.2"/>
    <row r="169" ht="13.2"/>
    <row r="170" ht="13.2"/>
    <row r="171" ht="13.2"/>
    <row r="172" ht="13.2"/>
    <row r="173" ht="13.2"/>
    <row r="174" ht="13.2"/>
    <row r="175" ht="13.2"/>
    <row r="176" ht="13.2"/>
    <row r="177" ht="13.2"/>
    <row r="178" ht="13.2"/>
    <row r="179" ht="13.2"/>
    <row r="180" ht="13.2"/>
    <row r="181" ht="13.2"/>
    <row r="182" ht="13.2"/>
    <row r="183" ht="13.2"/>
    <row r="184" ht="13.2"/>
    <row r="185" ht="13.2"/>
    <row r="186" ht="13.2"/>
    <row r="187" ht="13.2"/>
    <row r="188" ht="13.2"/>
    <row r="189" ht="13.2"/>
    <row r="190" ht="13.2"/>
    <row r="191" ht="13.2"/>
    <row r="192" ht="13.2"/>
    <row r="193" ht="13.2"/>
    <row r="194" ht="13.2"/>
    <row r="195" ht="13.2"/>
    <row r="196" ht="13.2"/>
    <row r="197" ht="13.2"/>
    <row r="198" ht="13.2"/>
    <row r="199" ht="13.2"/>
    <row r="200" ht="13.2"/>
    <row r="201" ht="13.2"/>
    <row r="202" ht="13.2"/>
    <row r="203" ht="13.2"/>
    <row r="204" ht="13.2"/>
    <row r="205" ht="13.2"/>
    <row r="206" ht="13.2"/>
    <row r="207" ht="13.2"/>
    <row r="208" ht="13.2"/>
    <row r="209" ht="13.2"/>
    <row r="210" ht="13.2"/>
    <row r="211" ht="13.2"/>
    <row r="212" ht="13.2"/>
    <row r="213" ht="13.2"/>
    <row r="214" ht="13.2"/>
    <row r="215" ht="13.2"/>
    <row r="216" ht="13.2"/>
    <row r="217" ht="13.2"/>
    <row r="218" ht="13.2"/>
    <row r="219" ht="13.2"/>
    <row r="220" ht="13.2"/>
    <row r="221" ht="13.2"/>
    <row r="222" ht="13.2"/>
    <row r="223" ht="13.2"/>
    <row r="224" ht="13.2"/>
    <row r="225" ht="13.2"/>
    <row r="226" ht="13.2"/>
    <row r="227" ht="13.2"/>
    <row r="228" ht="13.2"/>
    <row r="229" ht="13.2"/>
    <row r="230" ht="13.2"/>
    <row r="231" ht="13.2"/>
    <row r="232" ht="13.2"/>
    <row r="233" ht="13.2"/>
    <row r="234" ht="13.2"/>
    <row r="235" ht="13.2"/>
    <row r="236" ht="13.2"/>
    <row r="237" ht="13.2"/>
    <row r="238" ht="13.2"/>
    <row r="239" ht="13.2"/>
    <row r="240" ht="13.2"/>
    <row r="241" ht="13.2"/>
    <row r="242" ht="13.2"/>
    <row r="243" ht="13.2"/>
    <row r="244" ht="13.2"/>
    <row r="245" ht="13.2"/>
    <row r="246" ht="13.2"/>
    <row r="247" ht="13.2"/>
    <row r="248" ht="13.2"/>
    <row r="249" ht="13.2"/>
    <row r="250" ht="13.2"/>
    <row r="251" ht="13.2"/>
    <row r="252" ht="13.2"/>
    <row r="253" ht="13.2"/>
    <row r="254" ht="13.2"/>
    <row r="255" ht="13.2"/>
    <row r="256" ht="13.2"/>
    <row r="257" ht="13.2"/>
    <row r="258" ht="13.2"/>
    <row r="259" ht="13.2"/>
    <row r="260" ht="13.2"/>
    <row r="261" ht="13.2"/>
    <row r="262" ht="13.2"/>
    <row r="263" ht="13.2"/>
    <row r="264" ht="13.2"/>
    <row r="265" ht="13.2"/>
    <row r="266" ht="13.2"/>
    <row r="267" ht="13.2"/>
    <row r="268" ht="13.2"/>
    <row r="269" ht="13.2"/>
    <row r="270" ht="13.2"/>
    <row r="271" ht="13.2"/>
    <row r="272" ht="13.2"/>
    <row r="273" ht="13.2"/>
    <row r="274" ht="13.2"/>
    <row r="275" ht="13.2"/>
    <row r="276" ht="13.2"/>
    <row r="277" ht="13.2"/>
    <row r="278" ht="13.2"/>
    <row r="279" ht="13.2"/>
    <row r="280" ht="13.2"/>
    <row r="281" ht="13.2"/>
    <row r="282" ht="13.2"/>
    <row r="283" ht="13.2"/>
    <row r="284" ht="13.2"/>
    <row r="285" ht="13.2"/>
    <row r="286" ht="13.2"/>
    <row r="287" ht="13.2"/>
    <row r="288" ht="13.2"/>
    <row r="289" ht="13.2"/>
    <row r="290" ht="13.2"/>
    <row r="291" ht="13.2"/>
    <row r="292" ht="13.2"/>
    <row r="293" ht="13.2"/>
    <row r="294" ht="13.2"/>
    <row r="295" ht="13.2"/>
    <row r="296" ht="13.2"/>
    <row r="297" ht="13.2"/>
    <row r="298" ht="13.2"/>
    <row r="299" ht="13.2"/>
    <row r="300" ht="13.2"/>
    <row r="301" ht="13.2"/>
    <row r="302" ht="13.2"/>
    <row r="303" ht="13.2"/>
    <row r="304" ht="13.2"/>
    <row r="305" ht="13.2"/>
    <row r="306" ht="13.2"/>
    <row r="307" ht="13.2"/>
    <row r="308" ht="13.2"/>
    <row r="309" ht="13.2"/>
    <row r="310" ht="13.2"/>
    <row r="311" ht="13.2"/>
    <row r="312" ht="13.2"/>
    <row r="313" ht="13.2"/>
    <row r="314" ht="13.2"/>
    <row r="315" ht="13.2"/>
    <row r="316" ht="13.2"/>
    <row r="317" ht="13.2"/>
    <row r="318" ht="13.2"/>
    <row r="319" ht="13.2"/>
    <row r="320" ht="13.2"/>
    <row r="321" ht="13.2"/>
    <row r="322" ht="13.2"/>
    <row r="323" ht="13.2"/>
    <row r="324" ht="13.2"/>
    <row r="325" ht="13.2"/>
    <row r="326" ht="13.2"/>
    <row r="327" ht="13.2"/>
    <row r="328" ht="13.2"/>
    <row r="329" ht="13.2"/>
    <row r="330" ht="13.2"/>
    <row r="331" ht="13.2"/>
    <row r="332" ht="13.2"/>
    <row r="333" ht="13.2"/>
    <row r="334" ht="13.2"/>
    <row r="335" ht="13.2"/>
    <row r="336" ht="13.2"/>
    <row r="337" ht="13.2"/>
    <row r="338" ht="13.2"/>
    <row r="339" ht="13.2"/>
    <row r="340" ht="13.2"/>
    <row r="341" ht="13.2"/>
    <row r="342" ht="13.2"/>
    <row r="343" ht="13.2"/>
    <row r="344" ht="13.2"/>
    <row r="345" ht="13.2"/>
    <row r="346" ht="13.2"/>
    <row r="347" ht="13.2"/>
    <row r="348" ht="13.2"/>
    <row r="349" ht="13.2"/>
    <row r="350" ht="13.2"/>
    <row r="351" ht="13.2"/>
    <row r="352" ht="13.2"/>
    <row r="353" ht="13.2"/>
    <row r="354" ht="13.2"/>
    <row r="355" ht="13.2"/>
    <row r="356" ht="13.2"/>
    <row r="357" ht="13.2"/>
    <row r="358" ht="13.2"/>
    <row r="359" ht="13.2"/>
    <row r="360" ht="13.2"/>
    <row r="361" ht="13.2"/>
    <row r="362" ht="13.2"/>
    <row r="363" ht="13.2"/>
    <row r="364" ht="13.2"/>
    <row r="365" ht="13.2"/>
    <row r="366" ht="13.2"/>
    <row r="367" ht="13.2"/>
    <row r="368" ht="13.2"/>
    <row r="369" ht="13.2"/>
    <row r="370" ht="13.2"/>
    <row r="371" ht="13.2"/>
    <row r="372" ht="13.2"/>
    <row r="373" ht="13.2"/>
    <row r="374" ht="13.2"/>
    <row r="375" ht="13.2"/>
    <row r="376" ht="13.2"/>
    <row r="377" ht="13.2"/>
    <row r="378" ht="13.2"/>
    <row r="379" ht="13.2"/>
    <row r="380" ht="13.2"/>
    <row r="381" ht="13.2"/>
    <row r="382" ht="13.2"/>
    <row r="383" ht="13.2"/>
    <row r="384" ht="13.2"/>
    <row r="385" ht="13.2"/>
    <row r="386" ht="13.2"/>
    <row r="387" ht="13.2"/>
    <row r="388" ht="13.2"/>
    <row r="389" ht="13.2"/>
    <row r="390" ht="13.2"/>
    <row r="391" ht="13.2"/>
    <row r="392" ht="13.2"/>
    <row r="393" ht="13.2"/>
    <row r="394" ht="13.2"/>
    <row r="395" ht="13.2"/>
    <row r="396" ht="13.2"/>
    <row r="397" ht="13.2"/>
    <row r="398" ht="13.2"/>
    <row r="399" ht="13.2"/>
    <row r="400" ht="13.2"/>
    <row r="401" ht="13.2"/>
    <row r="402" ht="13.2"/>
    <row r="403" ht="13.2"/>
    <row r="404" ht="13.2"/>
    <row r="405" ht="13.2"/>
    <row r="406" ht="13.2"/>
    <row r="407" ht="13.2"/>
    <row r="408" ht="13.2"/>
    <row r="409" ht="13.2"/>
    <row r="410" ht="13.2"/>
    <row r="411" ht="13.2"/>
    <row r="412" ht="13.2"/>
    <row r="413" ht="13.2"/>
    <row r="414" ht="13.2"/>
    <row r="415" ht="13.2"/>
    <row r="416" ht="13.2"/>
    <row r="417" ht="13.2"/>
    <row r="418" ht="13.2"/>
    <row r="419" ht="13.2"/>
    <row r="420" ht="13.2"/>
    <row r="421" ht="13.2"/>
    <row r="422" ht="13.2"/>
    <row r="423" ht="13.2"/>
    <row r="424" ht="13.2"/>
    <row r="425" ht="13.2"/>
    <row r="426" ht="13.2"/>
    <row r="427" ht="13.2"/>
    <row r="428" ht="13.2"/>
    <row r="429" ht="13.2"/>
    <row r="430" ht="13.2"/>
    <row r="431" ht="13.2"/>
    <row r="432" ht="13.2"/>
    <row r="433" ht="13.2"/>
    <row r="434" ht="13.2"/>
    <row r="435" ht="13.2"/>
    <row r="436" ht="13.2"/>
    <row r="437" ht="13.2"/>
    <row r="438" ht="13.2"/>
    <row r="439" ht="13.2"/>
    <row r="440" ht="13.2"/>
    <row r="441" ht="13.2"/>
    <row r="442" ht="13.2"/>
    <row r="443" ht="13.2"/>
    <row r="444" ht="13.2"/>
    <row r="445" ht="13.2"/>
    <row r="446" ht="13.2"/>
    <row r="447" ht="13.2"/>
    <row r="448" ht="13.2"/>
    <row r="449" ht="13.2"/>
    <row r="450" ht="13.2"/>
    <row r="451" ht="13.2"/>
    <row r="452" ht="13.2"/>
    <row r="453" ht="13.2"/>
    <row r="454" ht="13.2"/>
    <row r="455" ht="13.2"/>
    <row r="456" ht="13.2"/>
    <row r="457" ht="13.2"/>
    <row r="458" ht="13.2"/>
    <row r="459" ht="13.2"/>
    <row r="460" ht="13.2"/>
    <row r="461" ht="13.2"/>
    <row r="462" ht="13.2"/>
    <row r="463" ht="13.2"/>
    <row r="464" ht="13.2"/>
    <row r="465" ht="13.2"/>
    <row r="466" ht="13.2"/>
    <row r="467" ht="13.2"/>
    <row r="468" ht="13.2"/>
    <row r="469" ht="13.2"/>
    <row r="470" ht="13.2"/>
    <row r="471" ht="13.2"/>
    <row r="472" ht="13.2"/>
    <row r="473" ht="13.2"/>
    <row r="474" ht="13.2"/>
    <row r="475" ht="13.2"/>
    <row r="476" ht="13.2"/>
    <row r="477" ht="13.2"/>
    <row r="478" ht="13.2"/>
    <row r="479" ht="13.2"/>
    <row r="480" ht="13.2"/>
    <row r="481" ht="13.2"/>
    <row r="482" ht="13.2"/>
    <row r="483" ht="13.2"/>
    <row r="484" ht="13.2"/>
    <row r="485" ht="13.2"/>
    <row r="486" ht="13.2"/>
    <row r="487" ht="13.2"/>
    <row r="488" ht="13.2"/>
    <row r="489" ht="13.2"/>
    <row r="490" ht="13.2"/>
    <row r="491" ht="13.2"/>
    <row r="492" ht="13.2"/>
    <row r="493" ht="13.2"/>
    <row r="494" ht="13.2"/>
    <row r="495" ht="13.2"/>
    <row r="496" ht="13.2"/>
    <row r="497" ht="13.2"/>
    <row r="498" ht="13.2"/>
    <row r="499" ht="13.2"/>
    <row r="500" ht="13.2"/>
    <row r="501" ht="13.2"/>
    <row r="502" ht="13.2"/>
    <row r="503" ht="13.2"/>
    <row r="504" ht="13.2"/>
    <row r="505" ht="13.2"/>
    <row r="506" ht="13.2"/>
    <row r="507" ht="13.2"/>
    <row r="508" ht="13.2"/>
    <row r="509" ht="13.2"/>
    <row r="510" ht="13.2"/>
    <row r="511" ht="13.2"/>
    <row r="512" ht="13.2"/>
    <row r="513" ht="13.2"/>
    <row r="514" ht="13.2"/>
    <row r="515" ht="13.2"/>
    <row r="516" ht="13.2"/>
    <row r="517" ht="13.2"/>
    <row r="518" ht="13.2"/>
    <row r="519" ht="13.2"/>
    <row r="520" ht="13.2"/>
    <row r="521" ht="13.2"/>
    <row r="522" ht="13.2"/>
    <row r="523" ht="13.2"/>
    <row r="524" ht="13.2"/>
    <row r="525" ht="13.2"/>
    <row r="526" ht="13.2"/>
    <row r="527" ht="13.2"/>
    <row r="528" ht="13.2"/>
    <row r="529" ht="13.2"/>
    <row r="530" ht="13.2"/>
    <row r="531" ht="13.2"/>
    <row r="532" ht="13.2"/>
    <row r="533" ht="13.2"/>
    <row r="534" ht="13.2"/>
    <row r="535" ht="13.2"/>
    <row r="536" ht="13.2"/>
    <row r="537" ht="13.2"/>
    <row r="538" ht="13.2"/>
    <row r="539" ht="13.2"/>
    <row r="540" ht="13.2"/>
    <row r="541" ht="13.2"/>
    <row r="542" ht="13.2"/>
    <row r="543" ht="13.2"/>
    <row r="544" ht="13.2"/>
    <row r="545" ht="13.2"/>
    <row r="546" ht="13.2"/>
    <row r="547" ht="13.2"/>
    <row r="548" ht="13.2"/>
    <row r="549" ht="13.2"/>
    <row r="550" ht="13.2"/>
    <row r="551" ht="13.2"/>
    <row r="552" ht="13.2"/>
    <row r="553" ht="13.2"/>
    <row r="554" ht="13.2"/>
    <row r="555" ht="13.2"/>
    <row r="556" ht="13.2"/>
    <row r="557" ht="13.2"/>
    <row r="558" ht="13.2"/>
    <row r="559" ht="13.2"/>
    <row r="560" ht="13.2"/>
    <row r="561" ht="13.2"/>
    <row r="562" ht="13.2"/>
    <row r="563" ht="13.2"/>
    <row r="564" ht="13.2"/>
    <row r="565" ht="13.2"/>
    <row r="566" ht="13.2"/>
    <row r="567" ht="13.2"/>
    <row r="568" ht="13.2"/>
    <row r="569" ht="13.2"/>
    <row r="570" ht="13.2"/>
    <row r="571" ht="13.2"/>
    <row r="572" ht="13.2"/>
    <row r="573" ht="13.2"/>
    <row r="574" ht="13.2"/>
    <row r="575" ht="13.2"/>
    <row r="576" ht="13.2"/>
    <row r="577" ht="13.2"/>
    <row r="578" ht="13.2"/>
    <row r="579" ht="13.2"/>
    <row r="580" ht="13.2"/>
    <row r="581" ht="13.2"/>
    <row r="582" ht="13.2"/>
    <row r="583" ht="13.2"/>
    <row r="584" ht="13.2"/>
    <row r="585" ht="13.2"/>
    <row r="586" ht="13.2"/>
    <row r="587" ht="13.2"/>
    <row r="588" ht="13.2"/>
    <row r="589" ht="13.2"/>
    <row r="590" ht="13.2"/>
    <row r="591" ht="13.2"/>
    <row r="592" ht="13.2"/>
    <row r="593" ht="13.2"/>
    <row r="594" ht="13.2"/>
    <row r="595" ht="13.2"/>
    <row r="596" ht="13.2"/>
    <row r="597" ht="13.2"/>
    <row r="598" ht="13.2"/>
    <row r="599" ht="13.2"/>
    <row r="600" ht="13.2"/>
    <row r="601" ht="13.2"/>
    <row r="602" ht="13.2"/>
    <row r="603" ht="13.2"/>
    <row r="604" ht="13.2"/>
    <row r="605" ht="13.2"/>
    <row r="606" ht="13.2"/>
    <row r="607" ht="13.2"/>
    <row r="608" ht="13.2"/>
    <row r="609" ht="13.2"/>
    <row r="610" ht="13.2"/>
    <row r="611" ht="13.2"/>
    <row r="612" ht="13.2"/>
    <row r="613" ht="13.2"/>
    <row r="614" ht="13.2"/>
    <row r="615" ht="13.2"/>
    <row r="616" ht="13.2"/>
    <row r="617" ht="13.2"/>
    <row r="618" ht="13.2"/>
    <row r="619" ht="13.2"/>
    <row r="620" ht="13.2"/>
    <row r="621" ht="13.2"/>
    <row r="622" ht="13.2"/>
    <row r="623" ht="13.2"/>
    <row r="624" ht="13.2"/>
    <row r="625" ht="13.2"/>
    <row r="626" ht="13.2"/>
    <row r="627" ht="13.2"/>
    <row r="628" ht="13.2"/>
    <row r="629" ht="13.2"/>
    <row r="630" ht="13.2"/>
    <row r="631" ht="13.2"/>
    <row r="632" ht="13.2"/>
    <row r="633" ht="13.2"/>
    <row r="634" ht="13.2"/>
    <row r="635" ht="13.2"/>
    <row r="636" ht="13.2"/>
    <row r="637" ht="13.2"/>
    <row r="638" ht="13.2"/>
    <row r="639" ht="13.2"/>
    <row r="640" ht="13.2"/>
    <row r="641" ht="13.2"/>
    <row r="642" ht="13.2"/>
    <row r="643" ht="13.2"/>
    <row r="644" ht="13.2"/>
    <row r="645" ht="13.2"/>
    <row r="646" ht="13.2"/>
    <row r="647" ht="13.2"/>
    <row r="648" ht="13.2"/>
    <row r="649" ht="13.2"/>
    <row r="650" ht="13.2"/>
    <row r="651" ht="13.2"/>
    <row r="652" ht="13.2"/>
    <row r="653" ht="13.2"/>
    <row r="654" ht="13.2"/>
    <row r="655" ht="13.2"/>
    <row r="656" ht="13.2"/>
    <row r="657" ht="13.2"/>
    <row r="658" ht="13.2"/>
    <row r="659" ht="13.2"/>
    <row r="660" ht="13.2"/>
    <row r="661" ht="13.2"/>
    <row r="662" ht="13.2"/>
    <row r="663" ht="13.2"/>
    <row r="664" ht="13.2"/>
    <row r="665" ht="13.2"/>
    <row r="666" ht="13.2"/>
    <row r="667" ht="13.2"/>
    <row r="668" ht="13.2"/>
    <row r="669" ht="13.2"/>
    <row r="670" ht="13.2"/>
    <row r="671" ht="13.2"/>
    <row r="672" ht="13.2"/>
    <row r="673" ht="13.2"/>
    <row r="674" ht="13.2"/>
    <row r="675" ht="13.2"/>
    <row r="676" ht="13.2"/>
    <row r="677" ht="13.2"/>
    <row r="678" ht="13.2"/>
    <row r="679" ht="13.2"/>
    <row r="680" ht="13.2"/>
    <row r="681" ht="13.2"/>
    <row r="682" ht="13.2"/>
    <row r="683" ht="13.2"/>
    <row r="684" ht="13.2"/>
    <row r="685" ht="13.2"/>
    <row r="686" ht="13.2"/>
    <row r="687" ht="13.2"/>
    <row r="688" ht="13.2"/>
    <row r="689" ht="13.2"/>
    <row r="690" ht="13.2"/>
    <row r="691" ht="13.2"/>
    <row r="692" ht="13.2"/>
    <row r="693" ht="13.2"/>
    <row r="694" ht="13.2"/>
    <row r="695" ht="13.2"/>
    <row r="696" ht="13.2"/>
    <row r="697" ht="13.2"/>
    <row r="698" ht="13.2"/>
    <row r="699" ht="13.2"/>
    <row r="700" ht="13.2"/>
    <row r="701" ht="13.2"/>
    <row r="702" ht="13.2"/>
    <row r="703" ht="13.2"/>
    <row r="704" ht="13.2"/>
    <row r="705" ht="13.2"/>
    <row r="706" ht="13.2"/>
    <row r="707" ht="13.2"/>
    <row r="708" ht="13.2"/>
    <row r="709" ht="13.2"/>
    <row r="710" ht="13.2"/>
    <row r="711" ht="13.2"/>
    <row r="712" ht="13.2"/>
    <row r="713" ht="13.2"/>
    <row r="714" ht="13.2"/>
    <row r="715" ht="13.2"/>
    <row r="716" ht="13.2"/>
    <row r="717" ht="13.2"/>
    <row r="718" ht="13.2"/>
    <row r="719" ht="13.2"/>
    <row r="720" ht="13.2"/>
    <row r="721" ht="13.2"/>
    <row r="722" ht="13.2"/>
    <row r="723" ht="13.2"/>
    <row r="724" ht="13.2"/>
    <row r="725" ht="13.2"/>
    <row r="726" ht="13.2"/>
    <row r="727" ht="13.2"/>
    <row r="728" ht="13.2"/>
    <row r="729" ht="13.2"/>
    <row r="730" ht="13.2"/>
    <row r="731" ht="13.2"/>
    <row r="732" ht="13.2"/>
    <row r="733" ht="13.2"/>
    <row r="734" ht="13.2"/>
    <row r="735" ht="13.2"/>
    <row r="736" ht="13.2"/>
    <row r="737" ht="13.2"/>
    <row r="738" ht="13.2"/>
    <row r="739" ht="13.2"/>
    <row r="740" ht="13.2"/>
    <row r="741" ht="13.2"/>
    <row r="742" ht="13.2"/>
    <row r="743" ht="13.2"/>
    <row r="744" ht="13.2"/>
    <row r="745" ht="13.2"/>
    <row r="746" ht="13.2"/>
    <row r="747" ht="13.2"/>
    <row r="748" ht="13.2"/>
    <row r="749" ht="13.2"/>
    <row r="750" ht="13.2"/>
    <row r="751" ht="13.2"/>
    <row r="752" ht="13.2"/>
    <row r="753" ht="13.2"/>
    <row r="754" ht="13.2"/>
    <row r="755" ht="13.2"/>
    <row r="756" ht="13.2"/>
    <row r="757" ht="13.2"/>
    <row r="758" ht="13.2"/>
    <row r="759" ht="13.2"/>
    <row r="760" ht="13.2"/>
    <row r="761" ht="13.2"/>
    <row r="762" ht="13.2"/>
    <row r="763" ht="13.2"/>
    <row r="764" ht="13.2"/>
    <row r="765" ht="13.2"/>
    <row r="766" ht="13.2"/>
    <row r="767" ht="13.2"/>
    <row r="768" ht="13.2"/>
    <row r="769" ht="13.2"/>
    <row r="770" ht="13.2"/>
    <row r="771" ht="13.2"/>
    <row r="772" ht="13.2"/>
    <row r="773" ht="13.2"/>
    <row r="774" ht="13.2"/>
    <row r="775" ht="13.2"/>
    <row r="776" ht="13.2"/>
    <row r="777" ht="13.2"/>
    <row r="778" ht="13.2"/>
    <row r="779" ht="13.2"/>
    <row r="780" ht="13.2"/>
    <row r="781" ht="13.2"/>
    <row r="782" ht="13.2"/>
    <row r="783" ht="13.2"/>
    <row r="784" ht="13.2"/>
    <row r="785" ht="13.2"/>
    <row r="786" ht="13.2"/>
    <row r="787" ht="13.2"/>
    <row r="788" ht="13.2"/>
    <row r="789" ht="13.2"/>
    <row r="790" ht="13.2"/>
    <row r="791" ht="13.2"/>
    <row r="792" ht="13.2"/>
    <row r="793" ht="13.2"/>
    <row r="794" ht="13.2"/>
    <row r="795" ht="13.2"/>
    <row r="796" ht="13.2"/>
    <row r="797" ht="13.2"/>
    <row r="798" ht="13.2"/>
    <row r="799" ht="13.2"/>
    <row r="800" ht="13.2"/>
    <row r="801" ht="13.2"/>
    <row r="802" ht="13.2"/>
    <row r="803" ht="13.2"/>
    <row r="804" ht="13.2"/>
    <row r="805" ht="13.2"/>
    <row r="806" ht="13.2"/>
    <row r="807" ht="13.2"/>
    <row r="808" ht="13.2"/>
    <row r="809" ht="13.2"/>
    <row r="810" ht="13.2"/>
    <row r="811" ht="13.2"/>
    <row r="812" ht="13.2"/>
    <row r="813" ht="13.2"/>
    <row r="814" ht="13.2"/>
    <row r="815" ht="13.2"/>
    <row r="816" ht="13.2"/>
    <row r="817" ht="13.2"/>
    <row r="818" ht="13.2"/>
    <row r="819" ht="13.2"/>
    <row r="820" ht="13.2"/>
    <row r="821" ht="13.2"/>
    <row r="822" ht="13.2"/>
    <row r="823" ht="13.2"/>
    <row r="824" ht="13.2"/>
    <row r="825" ht="13.2"/>
    <row r="826" ht="13.2"/>
    <row r="827" ht="13.2"/>
    <row r="828" ht="13.2"/>
    <row r="829" ht="13.2"/>
    <row r="830" ht="13.2"/>
    <row r="831" ht="13.2"/>
    <row r="832" ht="13.2"/>
    <row r="833" ht="13.2"/>
    <row r="834" ht="13.2"/>
    <row r="835" ht="13.2"/>
    <row r="836" ht="13.2"/>
    <row r="837" ht="13.2"/>
    <row r="838" ht="13.2"/>
    <row r="839" ht="13.2"/>
    <row r="840" ht="13.2"/>
    <row r="841" ht="13.2"/>
    <row r="842" ht="13.2"/>
    <row r="843" ht="13.2"/>
    <row r="844" ht="13.2"/>
    <row r="845" ht="13.2"/>
    <row r="846" ht="13.2"/>
    <row r="847" ht="13.2"/>
    <row r="848" ht="13.2"/>
    <row r="849" ht="13.2"/>
    <row r="850" ht="13.2"/>
    <row r="851" ht="13.2"/>
    <row r="852" ht="13.2"/>
    <row r="853" ht="13.2"/>
    <row r="854" ht="13.2"/>
    <row r="855" ht="13.2"/>
    <row r="856" ht="13.2"/>
    <row r="857" ht="13.2"/>
    <row r="858" ht="13.2"/>
    <row r="859" ht="13.2"/>
    <row r="860" ht="13.2"/>
    <row r="861" ht="13.2"/>
    <row r="862" ht="13.2"/>
    <row r="863" ht="13.2"/>
    <row r="864" ht="13.2"/>
    <row r="865" ht="13.2"/>
    <row r="866" ht="13.2"/>
    <row r="867" ht="13.2"/>
    <row r="868" ht="13.2"/>
    <row r="869" ht="13.2"/>
    <row r="870" ht="13.2"/>
    <row r="871" ht="13.2"/>
    <row r="872" ht="13.2"/>
    <row r="873" ht="13.2"/>
    <row r="874" ht="13.2"/>
    <row r="875" ht="13.2"/>
    <row r="876" ht="13.2"/>
    <row r="877" ht="13.2"/>
    <row r="878" ht="13.2"/>
    <row r="879" ht="13.2"/>
    <row r="880" ht="13.2"/>
    <row r="881" ht="13.2"/>
    <row r="882" ht="13.2"/>
    <row r="883" ht="13.2"/>
    <row r="884" ht="13.2"/>
    <row r="885" ht="13.2"/>
    <row r="886" ht="13.2"/>
    <row r="887" ht="13.2"/>
    <row r="888" ht="13.2"/>
    <row r="889" ht="13.2"/>
    <row r="890" ht="13.2"/>
    <row r="891" ht="13.2"/>
    <row r="892" ht="13.2"/>
    <row r="893" ht="13.2"/>
    <row r="894" ht="13.2"/>
    <row r="895" ht="13.2"/>
    <row r="896" ht="13.2"/>
    <row r="897" ht="13.2"/>
    <row r="898" ht="13.2"/>
    <row r="899" ht="13.2"/>
    <row r="900" ht="13.2"/>
    <row r="901" ht="13.2"/>
    <row r="902" ht="13.2"/>
    <row r="903" ht="13.2"/>
    <row r="904" ht="13.2"/>
    <row r="905" ht="13.2"/>
    <row r="906" ht="13.2"/>
    <row r="907" ht="13.2"/>
    <row r="908" ht="13.2"/>
    <row r="909" ht="13.2"/>
    <row r="910" ht="13.2"/>
    <row r="911" ht="13.2"/>
    <row r="912" ht="13.2"/>
    <row r="913" ht="13.2"/>
    <row r="914" ht="13.2"/>
    <row r="915" ht="13.2"/>
    <row r="916" ht="13.2"/>
    <row r="917" ht="13.2"/>
    <row r="918" ht="13.2"/>
    <row r="919" ht="13.2"/>
    <row r="920" ht="13.2"/>
    <row r="921" ht="13.2"/>
    <row r="922" ht="13.2"/>
    <row r="923" ht="13.2"/>
    <row r="924" ht="13.2"/>
    <row r="925" ht="13.2"/>
    <row r="926" ht="13.2"/>
    <row r="927" ht="13.2"/>
    <row r="928" ht="13.2"/>
    <row r="929" ht="13.2"/>
    <row r="930" ht="13.2"/>
    <row r="931" ht="13.2"/>
    <row r="932" ht="13.2"/>
    <row r="933" ht="13.2"/>
    <row r="934" ht="13.2"/>
    <row r="935" ht="13.2"/>
    <row r="936" ht="13.2"/>
    <row r="937" ht="13.2"/>
    <row r="938" ht="13.2"/>
    <row r="939" ht="13.2"/>
    <row r="940" ht="13.2"/>
    <row r="941" ht="13.2"/>
    <row r="942" ht="13.2"/>
    <row r="943" ht="13.2"/>
    <row r="944" ht="13.2"/>
    <row r="945" ht="13.2"/>
    <row r="946" ht="13.2"/>
    <row r="947" ht="13.2"/>
    <row r="948" ht="13.2"/>
    <row r="949" ht="13.2"/>
    <row r="950" ht="13.2"/>
    <row r="951" ht="13.2"/>
    <row r="952" ht="13.2"/>
    <row r="953" ht="13.2"/>
    <row r="954" ht="13.2"/>
    <row r="955" ht="13.2"/>
    <row r="956" ht="13.2"/>
    <row r="957" ht="13.2"/>
    <row r="958" ht="13.2"/>
    <row r="959" ht="13.2"/>
    <row r="960" ht="13.2"/>
    <row r="961" ht="13.2"/>
    <row r="962" ht="13.2"/>
    <row r="963" ht="13.2"/>
    <row r="964" ht="13.2"/>
    <row r="965" ht="13.2"/>
    <row r="966" ht="13.2"/>
    <row r="967" ht="13.2"/>
    <row r="968" ht="13.2"/>
    <row r="969" ht="13.2"/>
    <row r="970" ht="13.2"/>
    <row r="971" ht="13.2"/>
    <row r="972" ht="13.2"/>
    <row r="973" ht="13.2"/>
    <row r="974" ht="13.2"/>
    <row r="975" ht="13.2"/>
    <row r="976" ht="13.2"/>
    <row r="977" ht="13.2"/>
    <row r="978" ht="13.2"/>
    <row r="979" ht="13.2"/>
    <row r="980" ht="13.2"/>
    <row r="981" ht="13.2"/>
    <row r="982" ht="13.2"/>
    <row r="983" ht="13.2"/>
    <row r="984" ht="13.2"/>
    <row r="985" ht="13.2"/>
    <row r="986" ht="13.2"/>
    <row r="987" ht="13.2"/>
    <row r="988" ht="13.2"/>
    <row r="989" ht="13.2"/>
    <row r="990" ht="13.2"/>
    <row r="991" ht="13.2"/>
    <row r="992" ht="13.2"/>
    <row r="993" ht="13.2"/>
    <row r="994" ht="13.2"/>
    <row r="995" ht="13.2"/>
    <row r="996" ht="13.2"/>
    <row r="997" ht="13.2"/>
    <row r="998" ht="13.2"/>
    <row r="999" ht="13.2"/>
    <row r="1000" ht="13.2"/>
    <row r="1001" ht="13.2"/>
    <row r="1002" ht="13.2"/>
    <row r="1003" ht="13.2"/>
    <row r="1004" ht="13.2"/>
  </sheetData>
  <sheetProtection sheet="1" objects="1" scenarios="1"/>
  <mergeCells count="76">
    <mergeCell ref="C39:D39"/>
    <mergeCell ref="E39:F39"/>
    <mergeCell ref="C40:D40"/>
    <mergeCell ref="E40:F40"/>
    <mergeCell ref="C38:D38"/>
    <mergeCell ref="E38:F38"/>
    <mergeCell ref="C41:D41"/>
    <mergeCell ref="E41:F41"/>
    <mergeCell ref="C42:D42"/>
    <mergeCell ref="E42:F42"/>
    <mergeCell ref="C29:D29"/>
    <mergeCell ref="C30:D30"/>
    <mergeCell ref="C31:D31"/>
    <mergeCell ref="C32:D32"/>
    <mergeCell ref="E32:F32"/>
    <mergeCell ref="C36:D36"/>
    <mergeCell ref="E36:F36"/>
    <mergeCell ref="E33:F33"/>
    <mergeCell ref="E34:F34"/>
    <mergeCell ref="E35:F35"/>
    <mergeCell ref="C33:D33"/>
    <mergeCell ref="C34:D34"/>
    <mergeCell ref="C26:D26"/>
    <mergeCell ref="C27:D27"/>
    <mergeCell ref="C28:D28"/>
    <mergeCell ref="C37:D37"/>
    <mergeCell ref="E37:F37"/>
    <mergeCell ref="E30:F30"/>
    <mergeCell ref="E31:F31"/>
    <mergeCell ref="E26:F26"/>
    <mergeCell ref="E27:F27"/>
    <mergeCell ref="E28:F28"/>
    <mergeCell ref="E29:F29"/>
    <mergeCell ref="C35:D35"/>
    <mergeCell ref="E22:F22"/>
    <mergeCell ref="C22:D22"/>
    <mergeCell ref="C23:D23"/>
    <mergeCell ref="C24:D24"/>
    <mergeCell ref="C25:D25"/>
    <mergeCell ref="E23:F23"/>
    <mergeCell ref="E24:F24"/>
    <mergeCell ref="E25:F25"/>
    <mergeCell ref="C21:D21"/>
    <mergeCell ref="E16:F16"/>
    <mergeCell ref="E17:F17"/>
    <mergeCell ref="E18:F18"/>
    <mergeCell ref="E19:F19"/>
    <mergeCell ref="E20:F20"/>
    <mergeCell ref="E21:F21"/>
    <mergeCell ref="C16:D16"/>
    <mergeCell ref="C17:D17"/>
    <mergeCell ref="C18:D18"/>
    <mergeCell ref="C19:D19"/>
    <mergeCell ref="C20:D20"/>
    <mergeCell ref="C13:D13"/>
    <mergeCell ref="E13:F13"/>
    <mergeCell ref="C14:D14"/>
    <mergeCell ref="E14:F14"/>
    <mergeCell ref="E15:F15"/>
    <mergeCell ref="C15:D15"/>
    <mergeCell ref="A10:F10"/>
    <mergeCell ref="C11:D11"/>
    <mergeCell ref="E11:F11"/>
    <mergeCell ref="C12:D12"/>
    <mergeCell ref="E12:F12"/>
    <mergeCell ref="A6:B6"/>
    <mergeCell ref="C6:F6"/>
    <mergeCell ref="A7:B7"/>
    <mergeCell ref="C7:F7"/>
    <mergeCell ref="A8:B8"/>
    <mergeCell ref="C8:F8"/>
    <mergeCell ref="A1:F1"/>
    <mergeCell ref="A2:F2"/>
    <mergeCell ref="A4:F4"/>
    <mergeCell ref="A5:B5"/>
    <mergeCell ref="C5:F5"/>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sheetPr>
    <outlinePr summaryBelow="0" summaryRight="0"/>
  </sheetPr>
  <dimension ref="A1:I989"/>
  <sheetViews>
    <sheetView workbookViewId="0">
      <selection sqref="A1:F1"/>
    </sheetView>
  </sheetViews>
  <sheetFormatPr defaultColWidth="12.5546875" defaultRowHeight="15.75" customHeight="1"/>
  <cols>
    <col min="1" max="6" width="12.5546875" style="9" customWidth="1"/>
    <col min="7" max="16384" width="12.5546875" style="9"/>
  </cols>
  <sheetData>
    <row r="1" spans="1:9" ht="30" customHeight="1">
      <c r="A1" s="129" t="s">
        <v>189</v>
      </c>
      <c r="B1" s="106"/>
      <c r="C1" s="106"/>
      <c r="D1" s="106"/>
      <c r="E1" s="106"/>
      <c r="F1" s="106"/>
      <c r="G1" s="16"/>
      <c r="H1" s="16"/>
      <c r="I1" s="16"/>
    </row>
    <row r="2" spans="1:9" ht="40.049999999999997" customHeight="1">
      <c r="A2" s="105" t="s">
        <v>301</v>
      </c>
      <c r="B2" s="178"/>
      <c r="C2" s="178"/>
      <c r="D2" s="178"/>
      <c r="E2" s="178"/>
      <c r="F2" s="178"/>
      <c r="G2" s="16"/>
      <c r="H2" s="16"/>
      <c r="I2" s="16"/>
    </row>
    <row r="3" spans="1:9" ht="15.75" customHeight="1">
      <c r="A3" s="26"/>
      <c r="B3" s="26"/>
      <c r="C3" s="26"/>
      <c r="D3" s="27"/>
      <c r="E3" s="27"/>
      <c r="F3" s="27"/>
      <c r="G3" s="16"/>
      <c r="H3" s="16"/>
      <c r="I3" s="16"/>
    </row>
    <row r="4" spans="1:9" ht="15.75" customHeight="1" thickBot="1">
      <c r="A4" s="179" t="s">
        <v>32</v>
      </c>
      <c r="B4" s="112"/>
      <c r="C4" s="112"/>
      <c r="D4" s="112"/>
      <c r="E4" s="112"/>
      <c r="F4" s="112"/>
      <c r="G4" s="16"/>
      <c r="H4" s="16"/>
      <c r="I4" s="16"/>
    </row>
    <row r="5" spans="1:9" ht="13.8">
      <c r="A5" s="180" t="s">
        <v>190</v>
      </c>
      <c r="B5" s="162"/>
      <c r="C5" s="181" t="s">
        <v>191</v>
      </c>
      <c r="D5" s="182"/>
      <c r="E5" s="182"/>
      <c r="F5" s="163"/>
      <c r="G5" s="177"/>
      <c r="H5" s="128"/>
      <c r="I5" s="128"/>
    </row>
    <row r="6" spans="1:9" ht="13.8">
      <c r="A6" s="183" t="s">
        <v>192</v>
      </c>
      <c r="B6" s="120"/>
      <c r="C6" s="176" t="s">
        <v>50</v>
      </c>
      <c r="D6" s="119"/>
      <c r="E6" s="119"/>
      <c r="F6" s="165"/>
      <c r="G6" s="177"/>
      <c r="H6" s="128"/>
      <c r="I6" s="128"/>
    </row>
    <row r="7" spans="1:9" ht="13.8">
      <c r="A7" s="183" t="s">
        <v>193</v>
      </c>
      <c r="B7" s="120"/>
      <c r="C7" s="176" t="s">
        <v>194</v>
      </c>
      <c r="D7" s="119"/>
      <c r="E7" s="119"/>
      <c r="F7" s="165"/>
      <c r="G7" s="177"/>
      <c r="H7" s="128"/>
      <c r="I7" s="128"/>
    </row>
    <row r="8" spans="1:9" ht="13.8">
      <c r="A8" s="183" t="s">
        <v>195</v>
      </c>
      <c r="B8" s="120"/>
      <c r="C8" s="176" t="s">
        <v>196</v>
      </c>
      <c r="D8" s="119"/>
      <c r="E8" s="119"/>
      <c r="F8" s="165"/>
      <c r="G8" s="177"/>
      <c r="H8" s="128"/>
      <c r="I8" s="128"/>
    </row>
    <row r="9" spans="1:9" ht="13.8">
      <c r="A9" s="186" t="s">
        <v>197</v>
      </c>
      <c r="B9" s="169"/>
      <c r="C9" s="184" t="s">
        <v>3</v>
      </c>
      <c r="D9" s="185"/>
      <c r="E9" s="185"/>
      <c r="F9" s="170"/>
      <c r="G9" s="177"/>
      <c r="H9" s="128"/>
      <c r="I9" s="128"/>
    </row>
    <row r="10" spans="1:9" ht="15.75" customHeight="1" thickTop="1">
      <c r="A10" s="26"/>
      <c r="B10" s="26"/>
      <c r="C10" s="26"/>
      <c r="D10" s="27"/>
      <c r="E10" s="27"/>
      <c r="F10" s="27"/>
      <c r="G10" s="16"/>
      <c r="H10" s="16"/>
      <c r="I10" s="16"/>
    </row>
    <row r="11" spans="1:9" ht="15.75" customHeight="1" thickBot="1">
      <c r="A11" s="187" t="s">
        <v>198</v>
      </c>
      <c r="B11" s="187"/>
      <c r="C11" s="187"/>
      <c r="D11" s="187"/>
      <c r="E11" s="187"/>
      <c r="F11" s="187"/>
    </row>
    <row r="12" spans="1:9" ht="14.4" thickTop="1">
      <c r="A12" s="28"/>
      <c r="B12" s="29" t="s">
        <v>137</v>
      </c>
      <c r="C12" s="161" t="s">
        <v>138</v>
      </c>
      <c r="D12" s="162"/>
      <c r="E12" s="161" t="s">
        <v>23</v>
      </c>
      <c r="F12" s="163"/>
    </row>
    <row r="13" spans="1:9" ht="13.8">
      <c r="A13" s="30" t="s">
        <v>139</v>
      </c>
      <c r="B13" s="31">
        <f>IN_SocialSecurity</f>
        <v>0</v>
      </c>
      <c r="C13" s="164" t="s">
        <v>298</v>
      </c>
      <c r="D13" s="120"/>
      <c r="E13" s="164" t="s">
        <v>191</v>
      </c>
      <c r="F13" s="165"/>
    </row>
    <row r="14" spans="1:9" ht="13.8">
      <c r="A14" s="30" t="s">
        <v>140</v>
      </c>
      <c r="B14" s="31">
        <f>SS_Line_1 * 50%</f>
        <v>0</v>
      </c>
      <c r="C14" s="164" t="s">
        <v>199</v>
      </c>
      <c r="D14" s="120"/>
      <c r="E14" s="164" t="s">
        <v>200</v>
      </c>
      <c r="F14" s="165"/>
    </row>
    <row r="15" spans="1:9" ht="13.8">
      <c r="A15" s="30" t="s">
        <v>141</v>
      </c>
      <c r="B15" s="31">
        <f>IR_TotalIncomeWithoutSS</f>
        <v>0</v>
      </c>
      <c r="C15" s="164" t="s">
        <v>201</v>
      </c>
      <c r="D15" s="120"/>
      <c r="E15" s="164" t="s">
        <v>33</v>
      </c>
      <c r="F15" s="165"/>
    </row>
    <row r="16" spans="1:9" ht="13.8">
      <c r="A16" s="30" t="s">
        <v>142</v>
      </c>
      <c r="B16" s="31">
        <f>IN_TaxExemptInterest</f>
        <v>0</v>
      </c>
      <c r="C16" s="164" t="s">
        <v>299</v>
      </c>
      <c r="D16" s="120"/>
      <c r="E16" s="164" t="s">
        <v>194</v>
      </c>
      <c r="F16" s="165"/>
    </row>
    <row r="17" spans="1:6" ht="13.8">
      <c r="A17" s="30" t="s">
        <v>145</v>
      </c>
      <c r="B17" s="31">
        <f>0</f>
        <v>0</v>
      </c>
      <c r="C17" s="188">
        <v>0</v>
      </c>
      <c r="D17" s="120"/>
      <c r="E17" s="164" t="s">
        <v>202</v>
      </c>
      <c r="F17" s="165"/>
    </row>
    <row r="18" spans="1:6" ht="13.8">
      <c r="A18" s="30" t="s">
        <v>148</v>
      </c>
      <c r="B18" s="31">
        <f>SS_Line_2 + SS_Line_3 + SS_Line_4 + SS_Line_5</f>
        <v>0</v>
      </c>
      <c r="C18" s="164" t="s">
        <v>203</v>
      </c>
      <c r="D18" s="120"/>
      <c r="E18" s="164" t="s">
        <v>204</v>
      </c>
      <c r="F18" s="165"/>
    </row>
    <row r="19" spans="1:6" ht="13.8">
      <c r="A19" s="30" t="s">
        <v>150</v>
      </c>
      <c r="B19" s="31">
        <f>IR_Adjustments</f>
        <v>0</v>
      </c>
      <c r="C19" s="164" t="s">
        <v>300</v>
      </c>
      <c r="D19" s="120"/>
      <c r="E19" s="164" t="s">
        <v>50</v>
      </c>
      <c r="F19" s="165"/>
    </row>
    <row r="20" spans="1:6" ht="13.8">
      <c r="A20" s="30" t="s">
        <v>152</v>
      </c>
      <c r="B20" s="31">
        <f>MAX(SS_Line_6 - SS_Line_7, 0)</f>
        <v>0</v>
      </c>
      <c r="C20" s="164" t="s">
        <v>205</v>
      </c>
      <c r="D20" s="120"/>
      <c r="E20" s="164" t="s">
        <v>206</v>
      </c>
      <c r="F20" s="165"/>
    </row>
    <row r="21" spans="1:6" ht="13.8">
      <c r="A21" s="30" t="s">
        <v>154</v>
      </c>
      <c r="B21" s="31">
        <f>IF(IN_FilingStatus = "", 0, VLOOKUP(IN_FilingStatus, TT_SS_Table, TT_SS_Base, FALSE))</f>
        <v>0</v>
      </c>
      <c r="C21" s="32" t="s">
        <v>207</v>
      </c>
      <c r="D21" s="33"/>
      <c r="E21" s="32" t="s">
        <v>208</v>
      </c>
      <c r="F21" s="34"/>
    </row>
    <row r="22" spans="1:6" ht="13.8">
      <c r="A22" s="30" t="s">
        <v>157</v>
      </c>
      <c r="B22" s="31">
        <f>MAX(SS_Line_8 - SS_Line_9, 0)</f>
        <v>0</v>
      </c>
      <c r="C22" s="164" t="s">
        <v>209</v>
      </c>
      <c r="D22" s="120"/>
      <c r="E22" s="164" t="s">
        <v>210</v>
      </c>
      <c r="F22" s="165"/>
    </row>
    <row r="23" spans="1:6" ht="13.8">
      <c r="A23" s="30" t="s">
        <v>159</v>
      </c>
      <c r="B23" s="31">
        <f>IF(IN_FilingStatus = "", 0, VLOOKUP(IN_FilingStatus, TT_SS_Table, TT_SS_Range, FALSE))</f>
        <v>0</v>
      </c>
      <c r="C23" s="164" t="s">
        <v>211</v>
      </c>
      <c r="D23" s="120"/>
      <c r="E23" s="164" t="s">
        <v>212</v>
      </c>
      <c r="F23" s="165"/>
    </row>
    <row r="24" spans="1:6" ht="13.8">
      <c r="A24" s="30" t="s">
        <v>161</v>
      </c>
      <c r="B24" s="31">
        <f>MAX(SS_Line_10 - SS_Line_11, 0)</f>
        <v>0</v>
      </c>
      <c r="C24" s="164" t="s">
        <v>213</v>
      </c>
      <c r="D24" s="120"/>
      <c r="E24" s="164" t="s">
        <v>214</v>
      </c>
      <c r="F24" s="165"/>
    </row>
    <row r="25" spans="1:6" ht="13.8">
      <c r="A25" s="30" t="s">
        <v>163</v>
      </c>
      <c r="B25" s="31">
        <f>MIN(SS_Line_10, SS_Line_11)</f>
        <v>0</v>
      </c>
      <c r="C25" s="164" t="s">
        <v>215</v>
      </c>
      <c r="D25" s="120"/>
      <c r="E25" s="164" t="s">
        <v>216</v>
      </c>
      <c r="F25" s="165"/>
    </row>
    <row r="26" spans="1:6" ht="13.8">
      <c r="A26" s="30" t="s">
        <v>164</v>
      </c>
      <c r="B26" s="31">
        <f>SS_Line_13 * 50%</f>
        <v>0</v>
      </c>
      <c r="C26" s="164" t="s">
        <v>217</v>
      </c>
      <c r="D26" s="120"/>
      <c r="E26" s="164" t="s">
        <v>218</v>
      </c>
      <c r="F26" s="165"/>
    </row>
    <row r="27" spans="1:6" ht="13.8">
      <c r="A27" s="30" t="s">
        <v>166</v>
      </c>
      <c r="B27" s="31">
        <f>MIN(SS_Line_2, SS_Line_14)</f>
        <v>0</v>
      </c>
      <c r="C27" s="164" t="s">
        <v>219</v>
      </c>
      <c r="D27" s="120"/>
      <c r="E27" s="164" t="s">
        <v>220</v>
      </c>
      <c r="F27" s="165"/>
    </row>
    <row r="28" spans="1:6" ht="13.8">
      <c r="A28" s="30" t="s">
        <v>168</v>
      </c>
      <c r="B28" s="31">
        <f>SS_Line_12 * 85%</f>
        <v>0</v>
      </c>
      <c r="C28" s="164" t="s">
        <v>221</v>
      </c>
      <c r="D28" s="120"/>
      <c r="E28" s="164" t="s">
        <v>222</v>
      </c>
      <c r="F28" s="165"/>
    </row>
    <row r="29" spans="1:6" ht="13.8">
      <c r="A29" s="30" t="s">
        <v>170</v>
      </c>
      <c r="B29" s="31">
        <f>SS_Line_15 + SS_Line_16</f>
        <v>0</v>
      </c>
      <c r="C29" s="164" t="s">
        <v>223</v>
      </c>
      <c r="D29" s="120"/>
      <c r="E29" s="164" t="s">
        <v>24</v>
      </c>
      <c r="F29" s="165"/>
    </row>
    <row r="30" spans="1:6" ht="13.8">
      <c r="A30" s="30" t="s">
        <v>172</v>
      </c>
      <c r="B30" s="31">
        <f>SS_Line_1 * 85%</f>
        <v>0</v>
      </c>
      <c r="C30" s="164" t="s">
        <v>224</v>
      </c>
      <c r="D30" s="120"/>
      <c r="E30" s="164" t="s">
        <v>225</v>
      </c>
      <c r="F30" s="165"/>
    </row>
    <row r="31" spans="1:6" ht="13.8">
      <c r="A31" s="35" t="s">
        <v>174</v>
      </c>
      <c r="B31" s="36">
        <f>MIN(SS_Line_17, SS_Line_18)</f>
        <v>0</v>
      </c>
      <c r="C31" s="168" t="s">
        <v>226</v>
      </c>
      <c r="D31" s="169"/>
      <c r="E31" s="168" t="s">
        <v>227</v>
      </c>
      <c r="F31" s="170"/>
    </row>
    <row r="32" spans="1:6" ht="14.4" thickTop="1">
      <c r="A32" s="22"/>
      <c r="B32" s="22"/>
      <c r="C32" s="22"/>
      <c r="D32" s="22"/>
      <c r="E32" s="22"/>
      <c r="F32" s="22"/>
    </row>
    <row r="33" spans="1:6" ht="180" customHeight="1">
      <c r="A33" s="132" t="s">
        <v>287</v>
      </c>
      <c r="B33" s="106"/>
      <c r="C33" s="106"/>
      <c r="D33" s="106"/>
      <c r="E33" s="106"/>
      <c r="F33" s="106"/>
    </row>
    <row r="34" spans="1:6" ht="13.8"/>
    <row r="35" spans="1:6" ht="13.8"/>
    <row r="36" spans="1:6" ht="13.8"/>
    <row r="37" spans="1:6" ht="13.8"/>
    <row r="38" spans="1:6" ht="13.8"/>
    <row r="39" spans="1:6" ht="13.8"/>
    <row r="40" spans="1:6" ht="13.8"/>
    <row r="41" spans="1:6" ht="13.8"/>
    <row r="42" spans="1:6" ht="13.8"/>
    <row r="43" spans="1:6" ht="13.8"/>
    <row r="44" spans="1:6" ht="13.8"/>
    <row r="45" spans="1:6" ht="13.8"/>
    <row r="46" spans="1:6" ht="13.8"/>
    <row r="47" spans="1:6" ht="13.8"/>
    <row r="48" spans="1:6" ht="13.8"/>
    <row r="49" ht="13.8"/>
    <row r="50" ht="13.8"/>
    <row r="51" ht="13.8"/>
    <row r="52" ht="13.8"/>
    <row r="53" ht="13.8"/>
    <row r="54" ht="13.8"/>
    <row r="55" ht="13.8"/>
    <row r="56" ht="13.8"/>
    <row r="57" ht="13.8"/>
    <row r="58" ht="13.8"/>
    <row r="59" ht="13.8"/>
    <row r="60" ht="13.8"/>
    <row r="61" ht="13.8"/>
    <row r="62" ht="13.8"/>
    <row r="63" ht="13.8"/>
    <row r="64" ht="13.8"/>
    <row r="65" ht="13.8"/>
    <row r="66" ht="13.8"/>
    <row r="67" ht="13.8"/>
    <row r="68" ht="13.8"/>
    <row r="69" ht="13.8"/>
    <row r="70" ht="13.8"/>
    <row r="71" ht="13.8"/>
    <row r="72" ht="13.8"/>
    <row r="73" ht="13.8"/>
    <row r="74" ht="13.8"/>
    <row r="75" ht="13.8"/>
    <row r="76" ht="13.8"/>
    <row r="77" ht="13.8"/>
    <row r="78" ht="13.8"/>
    <row r="79" ht="13.8"/>
    <row r="80" ht="13.8"/>
    <row r="81" ht="13.8"/>
    <row r="82" ht="13.8"/>
    <row r="83" ht="13.8"/>
    <row r="84" ht="13.8"/>
    <row r="85" ht="13.8"/>
    <row r="86" ht="13.8"/>
    <row r="87" ht="13.8"/>
    <row r="88" ht="13.8"/>
    <row r="89" ht="13.8"/>
    <row r="90" ht="13.8"/>
    <row r="91" ht="13.8"/>
    <row r="92" ht="13.8"/>
    <row r="93" ht="13.8"/>
    <row r="94" ht="13.8"/>
    <row r="95" ht="13.8"/>
    <row r="96" ht="13.8"/>
    <row r="97" ht="13.8"/>
    <row r="98" ht="13.8"/>
    <row r="99" ht="13.8"/>
    <row r="100" ht="13.8"/>
    <row r="101" ht="13.8"/>
    <row r="102" ht="13.8"/>
    <row r="103" ht="13.8"/>
    <row r="104" ht="13.8"/>
    <row r="105" ht="13.8"/>
    <row r="106" ht="13.8"/>
    <row r="107" ht="13.8"/>
    <row r="108" ht="13.8"/>
    <row r="109" ht="13.8"/>
    <row r="110" ht="13.8"/>
    <row r="111" ht="13.8"/>
    <row r="112" ht="13.8"/>
    <row r="113" ht="13.8"/>
    <row r="114" ht="13.8"/>
    <row r="115" ht="13.8"/>
    <row r="116" ht="13.8"/>
    <row r="117" ht="13.8"/>
    <row r="118" ht="13.8"/>
    <row r="119" ht="13.8"/>
    <row r="120" ht="13.8"/>
    <row r="121" ht="13.8"/>
    <row r="122" ht="13.8"/>
    <row r="123" ht="13.8"/>
    <row r="124" ht="13.8"/>
    <row r="125" ht="13.8"/>
    <row r="126" ht="13.8"/>
    <row r="127" ht="13.8"/>
    <row r="128" ht="13.8"/>
    <row r="129" ht="13.8"/>
    <row r="130" ht="13.8"/>
    <row r="131" ht="13.8"/>
    <row r="132" ht="13.8"/>
    <row r="133" ht="13.8"/>
    <row r="134" ht="13.8"/>
    <row r="135" ht="13.8"/>
    <row r="136" ht="13.8"/>
    <row r="137" ht="13.8"/>
    <row r="138" ht="13.8"/>
    <row r="139" ht="13.8"/>
    <row r="140" ht="13.8"/>
    <row r="141" ht="13.8"/>
    <row r="142" ht="13.8"/>
    <row r="143" ht="13.8"/>
    <row r="144" ht="13.8"/>
    <row r="145" ht="13.8"/>
    <row r="146" ht="13.8"/>
    <row r="147" ht="13.8"/>
    <row r="148" ht="13.8"/>
    <row r="149" ht="13.8"/>
    <row r="150" ht="13.8"/>
    <row r="151" ht="13.8"/>
    <row r="152" ht="13.8"/>
    <row r="153" ht="13.8"/>
    <row r="154" ht="13.8"/>
    <row r="155" ht="13.8"/>
    <row r="156" ht="13.8"/>
    <row r="157" ht="13.8"/>
    <row r="158" ht="13.8"/>
    <row r="159" ht="13.8"/>
    <row r="160" ht="13.8"/>
    <row r="161" ht="13.8"/>
    <row r="162" ht="13.8"/>
    <row r="163" ht="13.8"/>
    <row r="164" ht="13.8"/>
    <row r="165" ht="13.8"/>
    <row r="166" ht="13.8"/>
    <row r="167" ht="13.8"/>
    <row r="168" ht="13.8"/>
    <row r="169" ht="13.8"/>
    <row r="170" ht="13.8"/>
    <row r="171" ht="13.8"/>
    <row r="172" ht="13.8"/>
    <row r="173" ht="13.8"/>
    <row r="174" ht="13.8"/>
    <row r="175" ht="13.8"/>
    <row r="176" ht="13.8"/>
    <row r="177" ht="13.8"/>
    <row r="178" ht="13.8"/>
    <row r="179" ht="13.8"/>
    <row r="180" ht="13.8"/>
    <row r="181" ht="13.8"/>
    <row r="182" ht="13.8"/>
    <row r="183" ht="13.8"/>
    <row r="184" ht="13.8"/>
    <row r="185" ht="13.8"/>
    <row r="186" ht="13.8"/>
    <row r="187" ht="13.8"/>
    <row r="188" ht="13.8"/>
    <row r="189" ht="13.8"/>
    <row r="190" ht="13.8"/>
    <row r="191" ht="13.8"/>
    <row r="192" ht="13.8"/>
    <row r="193" ht="13.8"/>
    <row r="194" ht="13.8"/>
    <row r="195" ht="13.8"/>
    <row r="196" ht="13.8"/>
    <row r="197" ht="13.8"/>
    <row r="198" ht="13.8"/>
    <row r="199" ht="13.8"/>
    <row r="200" ht="13.8"/>
    <row r="201" ht="13.8"/>
    <row r="202" ht="13.8"/>
    <row r="203" ht="13.8"/>
    <row r="204" ht="13.8"/>
    <row r="205" ht="13.8"/>
    <row r="206" ht="13.8"/>
    <row r="207" ht="13.8"/>
    <row r="208" ht="13.8"/>
    <row r="209" ht="13.8"/>
    <row r="210" ht="13.8"/>
    <row r="211" ht="13.8"/>
    <row r="212" ht="13.8"/>
    <row r="213" ht="13.8"/>
    <row r="214" ht="13.8"/>
    <row r="215" ht="13.8"/>
    <row r="216" ht="13.8"/>
    <row r="217" ht="13.8"/>
    <row r="218" ht="13.8"/>
    <row r="219" ht="13.8"/>
    <row r="220" ht="13.8"/>
    <row r="221" ht="13.8"/>
    <row r="222" ht="13.8"/>
    <row r="223" ht="13.8"/>
    <row r="224" ht="13.8"/>
    <row r="225" ht="13.8"/>
    <row r="226" ht="13.8"/>
    <row r="227" ht="13.8"/>
    <row r="228" ht="13.8"/>
    <row r="229" ht="13.8"/>
    <row r="230" ht="13.8"/>
    <row r="231" ht="13.8"/>
    <row r="232" ht="13.8"/>
    <row r="233" ht="13.8"/>
    <row r="234" ht="13.8"/>
    <row r="235" ht="13.8"/>
    <row r="236" ht="13.8"/>
    <row r="237" ht="13.8"/>
    <row r="238" ht="13.8"/>
    <row r="239" ht="13.8"/>
    <row r="240" ht="13.8"/>
    <row r="241" ht="13.8"/>
    <row r="242" ht="13.8"/>
    <row r="243" ht="13.8"/>
    <row r="244" ht="13.8"/>
    <row r="245" ht="13.8"/>
    <row r="246" ht="13.8"/>
    <row r="247" ht="13.8"/>
    <row r="248" ht="13.8"/>
    <row r="249" ht="13.8"/>
    <row r="250" ht="13.8"/>
    <row r="251" ht="13.8"/>
    <row r="252" ht="13.8"/>
    <row r="253" ht="13.8"/>
    <row r="254" ht="13.8"/>
    <row r="255" ht="13.8"/>
    <row r="256" ht="13.8"/>
    <row r="257" ht="13.8"/>
    <row r="258" ht="13.8"/>
    <row r="259" ht="13.8"/>
    <row r="260" ht="13.8"/>
    <row r="261" ht="13.8"/>
    <row r="262" ht="13.8"/>
    <row r="263" ht="13.8"/>
    <row r="264" ht="13.8"/>
    <row r="265" ht="13.8"/>
    <row r="266" ht="13.8"/>
    <row r="267" ht="13.8"/>
    <row r="268" ht="13.8"/>
    <row r="269" ht="13.8"/>
    <row r="270" ht="13.8"/>
    <row r="271" ht="13.8"/>
    <row r="272" ht="13.8"/>
    <row r="273" ht="13.8"/>
    <row r="274" ht="13.8"/>
    <row r="275" ht="13.8"/>
    <row r="276" ht="13.8"/>
    <row r="277" ht="13.8"/>
    <row r="278" ht="13.8"/>
    <row r="279" ht="13.8"/>
    <row r="280" ht="13.8"/>
    <row r="281" ht="13.8"/>
    <row r="282" ht="13.8"/>
    <row r="283" ht="13.8"/>
    <row r="284" ht="13.8"/>
    <row r="285" ht="13.8"/>
    <row r="286" ht="13.8"/>
    <row r="287" ht="13.8"/>
    <row r="288" ht="13.8"/>
    <row r="289" ht="13.8"/>
    <row r="290" ht="13.8"/>
    <row r="291" ht="13.8"/>
    <row r="292" ht="13.8"/>
    <row r="293" ht="13.8"/>
    <row r="294" ht="13.8"/>
    <row r="295" ht="13.8"/>
    <row r="296" ht="13.8"/>
    <row r="297" ht="13.8"/>
    <row r="298" ht="13.8"/>
    <row r="299" ht="13.8"/>
    <row r="300" ht="13.8"/>
    <row r="301" ht="13.8"/>
    <row r="302" ht="13.8"/>
    <row r="303" ht="13.8"/>
    <row r="304" ht="13.8"/>
    <row r="305" ht="13.8"/>
    <row r="306" ht="13.8"/>
    <row r="307" ht="13.8"/>
    <row r="308" ht="13.8"/>
    <row r="309" ht="13.8"/>
    <row r="310" ht="13.8"/>
    <row r="311" ht="13.8"/>
    <row r="312" ht="13.8"/>
    <row r="313" ht="13.8"/>
    <row r="314" ht="13.8"/>
    <row r="315" ht="13.8"/>
    <row r="316" ht="13.8"/>
    <row r="317" ht="13.8"/>
    <row r="318" ht="13.8"/>
    <row r="319" ht="13.8"/>
    <row r="320" ht="13.8"/>
    <row r="321" ht="13.8"/>
    <row r="322" ht="13.8"/>
    <row r="323" ht="13.8"/>
    <row r="324" ht="13.8"/>
    <row r="325" ht="13.8"/>
    <row r="326" ht="13.8"/>
    <row r="327" ht="13.8"/>
    <row r="328" ht="13.8"/>
    <row r="329" ht="13.8"/>
    <row r="330" ht="13.8"/>
    <row r="331" ht="13.8"/>
    <row r="332" ht="13.8"/>
    <row r="333" ht="13.8"/>
    <row r="334" ht="13.8"/>
    <row r="335" ht="13.8"/>
    <row r="336" ht="13.8"/>
    <row r="337" ht="13.8"/>
    <row r="338" ht="13.8"/>
    <row r="339" ht="13.8"/>
    <row r="340" ht="13.8"/>
    <row r="341" ht="13.8"/>
    <row r="342" ht="13.8"/>
    <row r="343" ht="13.8"/>
    <row r="344" ht="13.8"/>
    <row r="345" ht="13.8"/>
    <row r="346" ht="13.8"/>
    <row r="347" ht="13.8"/>
    <row r="348" ht="13.8"/>
    <row r="349" ht="13.8"/>
    <row r="350" ht="13.8"/>
    <row r="351" ht="13.8"/>
    <row r="352" ht="13.8"/>
    <row r="353" ht="13.8"/>
    <row r="354" ht="13.8"/>
    <row r="355" ht="13.8"/>
    <row r="356" ht="13.8"/>
    <row r="357" ht="13.8"/>
    <row r="358" ht="13.8"/>
    <row r="359" ht="13.8"/>
    <row r="360" ht="13.8"/>
    <row r="361" ht="13.8"/>
    <row r="362" ht="13.8"/>
    <row r="363" ht="13.8"/>
    <row r="364" ht="13.8"/>
    <row r="365" ht="13.8"/>
    <row r="366" ht="13.8"/>
    <row r="367" ht="13.8"/>
    <row r="368" ht="13.8"/>
    <row r="369" ht="13.8"/>
    <row r="370" ht="13.8"/>
    <row r="371" ht="13.8"/>
    <row r="372" ht="13.8"/>
    <row r="373" ht="13.8"/>
    <row r="374" ht="13.8"/>
    <row r="375" ht="13.8"/>
    <row r="376" ht="13.8"/>
    <row r="377" ht="13.8"/>
    <row r="378" ht="13.8"/>
    <row r="379" ht="13.8"/>
    <row r="380" ht="13.8"/>
    <row r="381" ht="13.8"/>
    <row r="382" ht="13.8"/>
    <row r="383" ht="13.8"/>
    <row r="384" ht="13.8"/>
    <row r="385" ht="13.8"/>
    <row r="386" ht="13.8"/>
    <row r="387" ht="13.8"/>
    <row r="388" ht="13.8"/>
    <row r="389" ht="13.8"/>
    <row r="390" ht="13.8"/>
    <row r="391" ht="13.8"/>
    <row r="392" ht="13.8"/>
    <row r="393" ht="13.8"/>
    <row r="394" ht="13.8"/>
    <row r="395" ht="13.8"/>
    <row r="396" ht="13.8"/>
    <row r="397" ht="13.8"/>
    <row r="398" ht="13.8"/>
    <row r="399" ht="13.8"/>
    <row r="400" ht="13.8"/>
    <row r="401" ht="13.8"/>
    <row r="402" ht="13.8"/>
    <row r="403" ht="13.8"/>
    <row r="404" ht="13.8"/>
    <row r="405" ht="13.8"/>
    <row r="406" ht="13.8"/>
    <row r="407" ht="13.8"/>
    <row r="408" ht="13.8"/>
    <row r="409" ht="13.8"/>
    <row r="410" ht="13.8"/>
    <row r="411" ht="13.8"/>
    <row r="412" ht="13.8"/>
    <row r="413" ht="13.8"/>
    <row r="414" ht="13.8"/>
    <row r="415" ht="13.8"/>
    <row r="416" ht="13.8"/>
    <row r="417" ht="13.8"/>
    <row r="418" ht="13.8"/>
    <row r="419" ht="13.8"/>
    <row r="420" ht="13.8"/>
    <row r="421" ht="13.8"/>
    <row r="422" ht="13.8"/>
    <row r="423" ht="13.8"/>
    <row r="424" ht="13.8"/>
    <row r="425" ht="13.8"/>
    <row r="426" ht="13.8"/>
    <row r="427" ht="13.8"/>
    <row r="428" ht="13.8"/>
    <row r="429" ht="13.8"/>
    <row r="430" ht="13.8"/>
    <row r="431" ht="13.8"/>
    <row r="432" ht="13.8"/>
    <row r="433" ht="13.8"/>
    <row r="434" ht="13.8"/>
    <row r="435" ht="13.8"/>
    <row r="436" ht="13.8"/>
    <row r="437" ht="13.8"/>
    <row r="438" ht="13.8"/>
    <row r="439" ht="13.8"/>
    <row r="440" ht="13.8"/>
    <row r="441" ht="13.8"/>
    <row r="442" ht="13.8"/>
    <row r="443" ht="13.8"/>
    <row r="444" ht="13.8"/>
    <row r="445" ht="13.8"/>
    <row r="446" ht="13.8"/>
    <row r="447" ht="13.8"/>
    <row r="448" ht="13.8"/>
    <row r="449" ht="13.8"/>
    <row r="450" ht="13.8"/>
    <row r="451" ht="13.8"/>
    <row r="452" ht="13.8"/>
    <row r="453" ht="13.8"/>
    <row r="454" ht="13.8"/>
    <row r="455" ht="13.8"/>
    <row r="456" ht="13.8"/>
    <row r="457" ht="13.8"/>
    <row r="458" ht="13.8"/>
    <row r="459" ht="13.8"/>
    <row r="460" ht="13.8"/>
    <row r="461" ht="13.8"/>
    <row r="462" ht="13.8"/>
    <row r="463" ht="13.8"/>
    <row r="464" ht="13.8"/>
    <row r="465" ht="13.8"/>
    <row r="466" ht="13.8"/>
    <row r="467" ht="13.8"/>
    <row r="468" ht="13.8"/>
    <row r="469" ht="13.8"/>
    <row r="470" ht="13.8"/>
    <row r="471" ht="13.8"/>
    <row r="472" ht="13.8"/>
    <row r="473" ht="13.8"/>
    <row r="474" ht="13.8"/>
    <row r="475" ht="13.8"/>
    <row r="476" ht="13.8"/>
    <row r="477" ht="13.8"/>
    <row r="478" ht="13.8"/>
    <row r="479" ht="13.8"/>
    <row r="480" ht="13.8"/>
    <row r="481" ht="13.8"/>
    <row r="482" ht="13.8"/>
    <row r="483" ht="13.8"/>
    <row r="484" ht="13.8"/>
    <row r="485" ht="13.8"/>
    <row r="486" ht="13.8"/>
    <row r="487" ht="13.8"/>
    <row r="488" ht="13.8"/>
    <row r="489" ht="13.8"/>
    <row r="490" ht="13.8"/>
    <row r="491" ht="13.8"/>
    <row r="492" ht="13.8"/>
    <row r="493" ht="13.8"/>
    <row r="494" ht="13.8"/>
    <row r="495" ht="13.8"/>
    <row r="496" ht="13.8"/>
    <row r="497" ht="13.8"/>
    <row r="498" ht="13.8"/>
    <row r="499" ht="13.8"/>
    <row r="500" ht="13.8"/>
    <row r="501" ht="13.8"/>
    <row r="502" ht="13.8"/>
    <row r="503" ht="13.8"/>
    <row r="504" ht="13.8"/>
    <row r="505" ht="13.8"/>
    <row r="506" ht="13.8"/>
    <row r="507" ht="13.8"/>
    <row r="508" ht="13.8"/>
    <row r="509" ht="13.8"/>
    <row r="510" ht="13.8"/>
    <row r="511" ht="13.8"/>
    <row r="512" ht="13.8"/>
    <row r="513" ht="13.8"/>
    <row r="514" ht="13.8"/>
    <row r="515" ht="13.8"/>
    <row r="516" ht="13.8"/>
    <row r="517" ht="13.8"/>
    <row r="518" ht="13.8"/>
    <row r="519" ht="13.8"/>
    <row r="520" ht="13.8"/>
    <row r="521" ht="13.8"/>
    <row r="522" ht="13.8"/>
    <row r="523" ht="13.8"/>
    <row r="524" ht="13.8"/>
    <row r="525" ht="13.8"/>
    <row r="526" ht="13.8"/>
    <row r="527" ht="13.8"/>
    <row r="528" ht="13.8"/>
    <row r="529" ht="13.8"/>
    <row r="530" ht="13.8"/>
    <row r="531" ht="13.8"/>
    <row r="532" ht="13.8"/>
    <row r="533" ht="13.8"/>
    <row r="534" ht="13.8"/>
    <row r="535" ht="13.8"/>
    <row r="536" ht="13.8"/>
    <row r="537" ht="13.8"/>
    <row r="538" ht="13.8"/>
    <row r="539" ht="13.8"/>
    <row r="540" ht="13.8"/>
    <row r="541" ht="13.8"/>
    <row r="542" ht="13.8"/>
    <row r="543" ht="13.8"/>
    <row r="544" ht="13.8"/>
    <row r="545" ht="13.8"/>
    <row r="546" ht="13.8"/>
    <row r="547" ht="13.8"/>
    <row r="548" ht="13.8"/>
    <row r="549" ht="13.8"/>
    <row r="550" ht="13.8"/>
    <row r="551" ht="13.8"/>
    <row r="552" ht="13.8"/>
    <row r="553" ht="13.8"/>
    <row r="554" ht="13.8"/>
    <row r="555" ht="13.8"/>
    <row r="556" ht="13.8"/>
    <row r="557" ht="13.8"/>
    <row r="558" ht="13.8"/>
    <row r="559" ht="13.8"/>
    <row r="560" ht="13.8"/>
    <row r="561" ht="13.8"/>
    <row r="562" ht="13.8"/>
    <row r="563" ht="13.8"/>
    <row r="564" ht="13.8"/>
    <row r="565" ht="13.8"/>
    <row r="566" ht="13.8"/>
    <row r="567" ht="13.8"/>
    <row r="568" ht="13.8"/>
    <row r="569" ht="13.8"/>
    <row r="570" ht="13.8"/>
    <row r="571" ht="13.8"/>
    <row r="572" ht="13.8"/>
    <row r="573" ht="13.8"/>
    <row r="574" ht="13.8"/>
    <row r="575" ht="13.8"/>
    <row r="576" ht="13.8"/>
    <row r="577" ht="13.8"/>
    <row r="578" ht="13.8"/>
    <row r="579" ht="13.8"/>
    <row r="580" ht="13.8"/>
    <row r="581" ht="13.8"/>
    <row r="582" ht="13.8"/>
    <row r="583" ht="13.8"/>
    <row r="584" ht="13.8"/>
    <row r="585" ht="13.8"/>
    <row r="586" ht="13.8"/>
    <row r="587" ht="13.8"/>
    <row r="588" ht="13.8"/>
    <row r="589" ht="13.8"/>
    <row r="590" ht="13.8"/>
    <row r="591" ht="13.8"/>
    <row r="592" ht="13.8"/>
    <row r="593" ht="13.8"/>
    <row r="594" ht="13.8"/>
    <row r="595" ht="13.8"/>
    <row r="596" ht="13.8"/>
    <row r="597" ht="13.8"/>
    <row r="598" ht="13.8"/>
    <row r="599" ht="13.8"/>
    <row r="600" ht="13.8"/>
    <row r="601" ht="13.8"/>
    <row r="602" ht="13.8"/>
    <row r="603" ht="13.8"/>
    <row r="604" ht="13.8"/>
    <row r="605" ht="13.8"/>
    <row r="606" ht="13.8"/>
    <row r="607" ht="13.8"/>
    <row r="608" ht="13.8"/>
    <row r="609" ht="13.8"/>
    <row r="610" ht="13.8"/>
    <row r="611" ht="13.8"/>
    <row r="612" ht="13.8"/>
    <row r="613" ht="13.8"/>
    <row r="614" ht="13.8"/>
    <row r="615" ht="13.8"/>
    <row r="616" ht="13.8"/>
    <row r="617" ht="13.8"/>
    <row r="618" ht="13.8"/>
    <row r="619" ht="13.8"/>
    <row r="620" ht="13.8"/>
    <row r="621" ht="13.8"/>
    <row r="622" ht="13.8"/>
    <row r="623" ht="13.8"/>
    <row r="624" ht="13.8"/>
    <row r="625" ht="13.8"/>
    <row r="626" ht="13.8"/>
    <row r="627" ht="13.8"/>
    <row r="628" ht="13.8"/>
    <row r="629" ht="13.8"/>
    <row r="630" ht="13.8"/>
    <row r="631" ht="13.8"/>
    <row r="632" ht="13.8"/>
    <row r="633" ht="13.8"/>
    <row r="634" ht="13.8"/>
    <row r="635" ht="13.8"/>
    <row r="636" ht="13.8"/>
    <row r="637" ht="13.8"/>
    <row r="638" ht="13.8"/>
    <row r="639" ht="13.8"/>
    <row r="640" ht="13.8"/>
    <row r="641" ht="13.8"/>
    <row r="642" ht="13.8"/>
    <row r="643" ht="13.8"/>
    <row r="644" ht="13.8"/>
    <row r="645" ht="13.8"/>
    <row r="646" ht="13.8"/>
    <row r="647" ht="13.8"/>
    <row r="648" ht="13.8"/>
    <row r="649" ht="13.8"/>
    <row r="650" ht="13.8"/>
    <row r="651" ht="13.8"/>
    <row r="652" ht="13.8"/>
    <row r="653" ht="13.8"/>
    <row r="654" ht="13.8"/>
    <row r="655" ht="13.8"/>
    <row r="656" ht="13.8"/>
    <row r="657" ht="13.8"/>
    <row r="658" ht="13.8"/>
    <row r="659" ht="13.8"/>
    <row r="660" ht="13.8"/>
    <row r="661" ht="13.8"/>
    <row r="662" ht="13.8"/>
    <row r="663" ht="13.8"/>
    <row r="664" ht="13.8"/>
    <row r="665" ht="13.8"/>
    <row r="666" ht="13.8"/>
    <row r="667" ht="13.8"/>
    <row r="668" ht="13.8"/>
    <row r="669" ht="13.8"/>
    <row r="670" ht="13.8"/>
    <row r="671" ht="13.8"/>
    <row r="672" ht="13.8"/>
    <row r="673" ht="13.8"/>
    <row r="674" ht="13.8"/>
    <row r="675" ht="13.8"/>
    <row r="676" ht="13.8"/>
    <row r="677" ht="13.8"/>
    <row r="678" ht="13.8"/>
    <row r="679" ht="13.8"/>
    <row r="680" ht="13.8"/>
    <row r="681" ht="13.8"/>
    <row r="682" ht="13.8"/>
    <row r="683" ht="13.8"/>
    <row r="684" ht="13.8"/>
    <row r="685" ht="13.8"/>
    <row r="686" ht="13.8"/>
    <row r="687" ht="13.8"/>
    <row r="688" ht="13.8"/>
    <row r="689" ht="13.8"/>
    <row r="690" ht="13.8"/>
    <row r="691" ht="13.8"/>
    <row r="692" ht="13.8"/>
    <row r="693" ht="13.8"/>
    <row r="694" ht="13.8"/>
    <row r="695" ht="13.8"/>
    <row r="696" ht="13.8"/>
    <row r="697" ht="13.8"/>
    <row r="698" ht="13.8"/>
    <row r="699" ht="13.8"/>
    <row r="700" ht="13.8"/>
    <row r="701" ht="13.8"/>
    <row r="702" ht="13.8"/>
    <row r="703" ht="13.8"/>
    <row r="704" ht="13.8"/>
    <row r="705" ht="13.8"/>
    <row r="706" ht="13.8"/>
    <row r="707" ht="13.8"/>
    <row r="708" ht="13.8"/>
    <row r="709" ht="13.8"/>
    <row r="710" ht="13.8"/>
    <row r="711" ht="13.8"/>
    <row r="712" ht="13.8"/>
    <row r="713" ht="13.8"/>
    <row r="714" ht="13.8"/>
    <row r="715" ht="13.8"/>
    <row r="716" ht="13.8"/>
    <row r="717" ht="13.8"/>
    <row r="718" ht="13.8"/>
    <row r="719" ht="13.8"/>
    <row r="720" ht="13.8"/>
    <row r="721" ht="13.8"/>
    <row r="722" ht="13.8"/>
    <row r="723" ht="13.8"/>
    <row r="724" ht="13.8"/>
    <row r="725" ht="13.8"/>
    <row r="726" ht="13.8"/>
    <row r="727" ht="13.8"/>
    <row r="728" ht="13.8"/>
    <row r="729" ht="13.8"/>
    <row r="730" ht="13.8"/>
    <row r="731" ht="13.8"/>
    <row r="732" ht="13.8"/>
    <row r="733" ht="13.8"/>
    <row r="734" ht="13.8"/>
    <row r="735" ht="13.8"/>
    <row r="736" ht="13.8"/>
    <row r="737" ht="13.8"/>
    <row r="738" ht="13.8"/>
    <row r="739" ht="13.8"/>
    <row r="740" ht="13.8"/>
    <row r="741" ht="13.8"/>
    <row r="742" ht="13.8"/>
    <row r="743" ht="13.8"/>
    <row r="744" ht="13.8"/>
    <row r="745" ht="13.8"/>
    <row r="746" ht="13.8"/>
    <row r="747" ht="13.8"/>
    <row r="748" ht="13.8"/>
    <row r="749" ht="13.8"/>
    <row r="750" ht="13.8"/>
    <row r="751" ht="13.8"/>
    <row r="752" ht="13.8"/>
    <row r="753" ht="13.8"/>
    <row r="754" ht="13.8"/>
    <row r="755" ht="13.8"/>
    <row r="756" ht="13.8"/>
    <row r="757" ht="13.8"/>
    <row r="758" ht="13.8"/>
    <row r="759" ht="13.8"/>
    <row r="760" ht="13.8"/>
    <row r="761" ht="13.8"/>
    <row r="762" ht="13.8"/>
    <row r="763" ht="13.8"/>
    <row r="764" ht="13.8"/>
    <row r="765" ht="13.8"/>
    <row r="766" ht="13.8"/>
    <row r="767" ht="13.8"/>
    <row r="768" ht="13.8"/>
    <row r="769" ht="13.8"/>
    <row r="770" ht="13.8"/>
    <row r="771" ht="13.8"/>
    <row r="772" ht="13.8"/>
    <row r="773" ht="13.8"/>
    <row r="774" ht="13.8"/>
    <row r="775" ht="13.8"/>
    <row r="776" ht="13.8"/>
    <row r="777" ht="13.8"/>
    <row r="778" ht="13.8"/>
    <row r="779" ht="13.8"/>
    <row r="780" ht="13.8"/>
    <row r="781" ht="13.8"/>
    <row r="782" ht="13.8"/>
    <row r="783" ht="13.8"/>
    <row r="784" ht="13.8"/>
    <row r="785" ht="13.8"/>
    <row r="786" ht="13.8"/>
    <row r="787" ht="13.8"/>
    <row r="788" ht="13.8"/>
    <row r="789" ht="13.8"/>
    <row r="790" ht="13.8"/>
    <row r="791" ht="13.8"/>
    <row r="792" ht="13.8"/>
    <row r="793" ht="13.8"/>
    <row r="794" ht="13.8"/>
    <row r="795" ht="13.8"/>
    <row r="796" ht="13.8"/>
    <row r="797" ht="13.8"/>
    <row r="798" ht="13.8"/>
    <row r="799" ht="13.8"/>
    <row r="800" ht="13.8"/>
    <row r="801" ht="13.8"/>
    <row r="802" ht="13.8"/>
    <row r="803" ht="13.8"/>
    <row r="804" ht="13.8"/>
    <row r="805" ht="13.8"/>
    <row r="806" ht="13.8"/>
    <row r="807" ht="13.8"/>
    <row r="808" ht="13.8"/>
    <row r="809" ht="13.8"/>
    <row r="810" ht="13.8"/>
    <row r="811" ht="13.8"/>
    <row r="812" ht="13.8"/>
    <row r="813" ht="13.8"/>
    <row r="814" ht="13.8"/>
    <row r="815" ht="13.8"/>
    <row r="816" ht="13.8"/>
    <row r="817" ht="13.8"/>
    <row r="818" ht="13.8"/>
    <row r="819" ht="13.8"/>
    <row r="820" ht="13.8"/>
    <row r="821" ht="13.8"/>
    <row r="822" ht="13.8"/>
    <row r="823" ht="13.8"/>
    <row r="824" ht="13.8"/>
    <row r="825" ht="13.8"/>
    <row r="826" ht="13.8"/>
    <row r="827" ht="13.8"/>
    <row r="828" ht="13.8"/>
    <row r="829" ht="13.8"/>
    <row r="830" ht="13.8"/>
    <row r="831" ht="13.8"/>
    <row r="832" ht="13.8"/>
    <row r="833" ht="13.8"/>
    <row r="834" ht="13.8"/>
    <row r="835" ht="13.8"/>
    <row r="836" ht="13.8"/>
    <row r="837" ht="13.8"/>
    <row r="838" ht="13.8"/>
    <row r="839" ht="13.8"/>
    <row r="840" ht="13.8"/>
    <row r="841" ht="13.8"/>
    <row r="842" ht="13.8"/>
    <row r="843" ht="13.8"/>
    <row r="844" ht="13.8"/>
    <row r="845" ht="13.8"/>
    <row r="846" ht="13.8"/>
    <row r="847" ht="13.8"/>
    <row r="848" ht="13.8"/>
    <row r="849" ht="13.8"/>
    <row r="850" ht="13.8"/>
    <row r="851" ht="13.8"/>
    <row r="852" ht="13.8"/>
    <row r="853" ht="13.8"/>
    <row r="854" ht="13.8"/>
    <row r="855" ht="13.8"/>
    <row r="856" ht="13.8"/>
    <row r="857" ht="13.8"/>
    <row r="858" ht="13.8"/>
    <row r="859" ht="13.8"/>
    <row r="860" ht="13.8"/>
    <row r="861" ht="13.8"/>
    <row r="862" ht="13.8"/>
    <row r="863" ht="13.8"/>
    <row r="864" ht="13.8"/>
    <row r="865" ht="13.8"/>
    <row r="866" ht="13.8"/>
    <row r="867" ht="13.8"/>
    <row r="868" ht="13.8"/>
    <row r="869" ht="13.8"/>
    <row r="870" ht="13.8"/>
    <row r="871" ht="13.8"/>
    <row r="872" ht="13.8"/>
    <row r="873" ht="13.8"/>
    <row r="874" ht="13.8"/>
    <row r="875" ht="13.8"/>
    <row r="876" ht="13.8"/>
    <row r="877" ht="13.8"/>
    <row r="878" ht="13.8"/>
    <row r="879" ht="13.8"/>
    <row r="880" ht="13.8"/>
    <row r="881" ht="13.8"/>
    <row r="882" ht="13.8"/>
    <row r="883" ht="13.8"/>
    <row r="884" ht="13.8"/>
    <row r="885" ht="13.8"/>
    <row r="886" ht="13.8"/>
    <row r="887" ht="13.8"/>
    <row r="888" ht="13.8"/>
    <row r="889" ht="13.8"/>
    <row r="890" ht="13.8"/>
    <row r="891" ht="13.8"/>
    <row r="892" ht="13.8"/>
    <row r="893" ht="13.8"/>
    <row r="894" ht="13.8"/>
    <row r="895" ht="13.8"/>
    <row r="896" ht="13.8"/>
    <row r="897" ht="13.8"/>
    <row r="898" ht="13.8"/>
    <row r="899" ht="13.8"/>
    <row r="900" ht="13.8"/>
    <row r="901" ht="13.8"/>
    <row r="902" ht="13.8"/>
    <row r="903" ht="13.8"/>
    <row r="904" ht="13.8"/>
    <row r="905" ht="13.8"/>
    <row r="906" ht="13.8"/>
    <row r="907" ht="13.8"/>
    <row r="908" ht="13.8"/>
    <row r="909" ht="13.8"/>
    <row r="910" ht="13.8"/>
    <row r="911" ht="13.8"/>
    <row r="912" ht="13.8"/>
    <row r="913" ht="13.8"/>
    <row r="914" ht="13.8"/>
    <row r="915" ht="13.8"/>
    <row r="916" ht="13.8"/>
    <row r="917" ht="13.8"/>
    <row r="918" ht="13.8"/>
    <row r="919" ht="13.8"/>
    <row r="920" ht="13.8"/>
    <row r="921" ht="13.8"/>
    <row r="922" ht="13.8"/>
    <row r="923" ht="13.8"/>
    <row r="924" ht="13.8"/>
    <row r="925" ht="13.8"/>
    <row r="926" ht="13.8"/>
    <row r="927" ht="13.8"/>
    <row r="928" ht="13.8"/>
    <row r="929" ht="13.8"/>
    <row r="930" ht="13.8"/>
    <row r="931" ht="13.8"/>
    <row r="932" ht="13.8"/>
    <row r="933" ht="13.8"/>
    <row r="934" ht="13.8"/>
    <row r="935" ht="13.8"/>
    <row r="936" ht="13.8"/>
    <row r="937" ht="13.8"/>
    <row r="938" ht="13.8"/>
    <row r="939" ht="13.8"/>
    <row r="940" ht="13.8"/>
    <row r="941" ht="13.8"/>
    <row r="942" ht="13.8"/>
    <row r="943" ht="13.8"/>
    <row r="944" ht="13.8"/>
    <row r="945" ht="13.8"/>
    <row r="946" ht="13.8"/>
    <row r="947" ht="13.8"/>
    <row r="948" ht="13.8"/>
    <row r="949" ht="13.8"/>
    <row r="950" ht="13.8"/>
    <row r="951" ht="13.8"/>
    <row r="952" ht="13.8"/>
    <row r="953" ht="13.8"/>
    <row r="954" ht="13.8"/>
    <row r="955" ht="13.8"/>
    <row r="956" ht="13.8"/>
    <row r="957" ht="13.8"/>
    <row r="958" ht="13.8"/>
    <row r="959" ht="13.8"/>
    <row r="960" ht="13.8"/>
    <row r="961" ht="13.8"/>
    <row r="962" ht="13.8"/>
    <row r="963" ht="13.8"/>
    <row r="964" ht="13.8"/>
    <row r="965" ht="13.8"/>
    <row r="966" ht="13.8"/>
    <row r="967" ht="13.8"/>
    <row r="968" ht="13.8"/>
    <row r="969" ht="13.8"/>
    <row r="970" ht="13.8"/>
    <row r="971" ht="13.8"/>
    <row r="972" ht="13.8"/>
    <row r="973" ht="13.8"/>
    <row r="974" ht="13.8"/>
    <row r="975" ht="13.8"/>
    <row r="976" ht="13.8"/>
    <row r="977" ht="13.8"/>
    <row r="978" ht="13.8"/>
    <row r="979" ht="13.8"/>
    <row r="980" ht="13.8"/>
    <row r="981" ht="13.8"/>
    <row r="982" ht="13.8"/>
    <row r="983" ht="13.8"/>
    <row r="984" ht="13.8"/>
    <row r="985" ht="13.8"/>
    <row r="986" ht="13.8"/>
    <row r="987" ht="13.8"/>
    <row r="988" ht="13.8"/>
    <row r="989" ht="13.8"/>
  </sheetData>
  <sheetProtection sheet="1" objects="1" scenarios="1"/>
  <mergeCells count="58">
    <mergeCell ref="E28:F28"/>
    <mergeCell ref="E29:F29"/>
    <mergeCell ref="E30:F30"/>
    <mergeCell ref="E31:F31"/>
    <mergeCell ref="C30:D30"/>
    <mergeCell ref="C31:D31"/>
    <mergeCell ref="C28:D28"/>
    <mergeCell ref="C29:D29"/>
    <mergeCell ref="A33:F33"/>
    <mergeCell ref="C17:D17"/>
    <mergeCell ref="E17:F17"/>
    <mergeCell ref="E18:F18"/>
    <mergeCell ref="E26:F26"/>
    <mergeCell ref="E27:F27"/>
    <mergeCell ref="E19:F19"/>
    <mergeCell ref="E20:F20"/>
    <mergeCell ref="E22:F22"/>
    <mergeCell ref="E23:F23"/>
    <mergeCell ref="E24:F24"/>
    <mergeCell ref="E25:F25"/>
    <mergeCell ref="C18:D18"/>
    <mergeCell ref="C19:D19"/>
    <mergeCell ref="C20:D20"/>
    <mergeCell ref="C27:D27"/>
    <mergeCell ref="C14:D14"/>
    <mergeCell ref="E14:F14"/>
    <mergeCell ref="C15:D15"/>
    <mergeCell ref="E15:F15"/>
    <mergeCell ref="C16:D16"/>
    <mergeCell ref="E16:F16"/>
    <mergeCell ref="C12:D12"/>
    <mergeCell ref="E12:F12"/>
    <mergeCell ref="C13:D13"/>
    <mergeCell ref="E13:F13"/>
    <mergeCell ref="A11:F11"/>
    <mergeCell ref="C9:F9"/>
    <mergeCell ref="G9:I9"/>
    <mergeCell ref="A7:B7"/>
    <mergeCell ref="C7:F7"/>
    <mergeCell ref="G7:I7"/>
    <mergeCell ref="A8:B8"/>
    <mergeCell ref="C8:F8"/>
    <mergeCell ref="G8:I8"/>
    <mergeCell ref="A9:B9"/>
    <mergeCell ref="C6:F6"/>
    <mergeCell ref="G6:I6"/>
    <mergeCell ref="A1:F1"/>
    <mergeCell ref="A2:F2"/>
    <mergeCell ref="A4:F4"/>
    <mergeCell ref="A5:B5"/>
    <mergeCell ref="C5:F5"/>
    <mergeCell ref="G5:I5"/>
    <mergeCell ref="A6:B6"/>
    <mergeCell ref="C22:D22"/>
    <mergeCell ref="C23:D23"/>
    <mergeCell ref="C24:D24"/>
    <mergeCell ref="C25:D25"/>
    <mergeCell ref="C26:D26"/>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sheetPr>
    <outlinePr summaryBelow="0" summaryRight="0"/>
  </sheetPr>
  <dimension ref="A1:F55"/>
  <sheetViews>
    <sheetView workbookViewId="0">
      <selection sqref="A1:F1"/>
    </sheetView>
  </sheetViews>
  <sheetFormatPr defaultColWidth="12.5546875" defaultRowHeight="15.75" customHeight="1"/>
  <cols>
    <col min="1" max="16384" width="12.5546875" style="9"/>
  </cols>
  <sheetData>
    <row r="1" spans="1:6" ht="30" customHeight="1">
      <c r="A1" s="129" t="s">
        <v>305</v>
      </c>
      <c r="B1" s="192"/>
      <c r="C1" s="192"/>
      <c r="D1" s="192"/>
      <c r="E1" s="192"/>
      <c r="F1" s="192"/>
    </row>
    <row r="2" spans="1:6" ht="30" customHeight="1">
      <c r="A2" s="105" t="s">
        <v>306</v>
      </c>
      <c r="B2" s="106"/>
      <c r="C2" s="106"/>
      <c r="D2" s="106"/>
      <c r="E2" s="106"/>
      <c r="F2" s="106"/>
    </row>
    <row r="3" spans="1:6" ht="13.8">
      <c r="A3" s="23"/>
      <c r="B3" s="23"/>
      <c r="C3" s="23"/>
      <c r="D3" s="23"/>
      <c r="E3" s="23"/>
      <c r="F3" s="23"/>
    </row>
    <row r="4" spans="1:6" s="19" customFormat="1" ht="13.8">
      <c r="A4" s="24" t="s">
        <v>303</v>
      </c>
      <c r="B4" s="190" t="s">
        <v>304</v>
      </c>
      <c r="C4" s="190"/>
      <c r="D4" s="190"/>
      <c r="E4" s="190"/>
      <c r="F4" s="190"/>
    </row>
    <row r="5" spans="1:6" ht="30" customHeight="1">
      <c r="A5" s="24" t="s">
        <v>228</v>
      </c>
      <c r="B5" s="190" t="s">
        <v>229</v>
      </c>
      <c r="C5" s="191"/>
      <c r="D5" s="191"/>
      <c r="E5" s="191"/>
      <c r="F5" s="191"/>
    </row>
    <row r="6" spans="1:6" ht="45" customHeight="1">
      <c r="A6" s="24" t="s">
        <v>230</v>
      </c>
      <c r="B6" s="190" t="s">
        <v>231</v>
      </c>
      <c r="C6" s="191"/>
      <c r="D6" s="191"/>
      <c r="E6" s="191"/>
      <c r="F6" s="191"/>
    </row>
    <row r="7" spans="1:6" ht="30" customHeight="1">
      <c r="A7" s="24" t="s">
        <v>232</v>
      </c>
      <c r="B7" s="190" t="s">
        <v>233</v>
      </c>
      <c r="C7" s="191"/>
      <c r="D7" s="191"/>
      <c r="E7" s="191"/>
      <c r="F7" s="191"/>
    </row>
    <row r="8" spans="1:6" ht="13.8">
      <c r="A8" s="24" t="s">
        <v>234</v>
      </c>
      <c r="B8" s="190" t="s">
        <v>235</v>
      </c>
      <c r="C8" s="191"/>
      <c r="D8" s="191"/>
      <c r="E8" s="191"/>
      <c r="F8" s="191"/>
    </row>
    <row r="9" spans="1:6" ht="15.75" customHeight="1">
      <c r="A9" s="22"/>
      <c r="B9" s="22"/>
      <c r="C9" s="22"/>
      <c r="D9" s="22"/>
      <c r="E9" s="22"/>
      <c r="F9" s="22"/>
    </row>
    <row r="10" spans="1:6" ht="15.75" customHeight="1">
      <c r="A10" s="25"/>
      <c r="B10" s="25"/>
      <c r="C10" s="25"/>
      <c r="D10" s="22"/>
      <c r="E10" s="22"/>
      <c r="F10" s="22"/>
    </row>
    <row r="11" spans="1:6" ht="18">
      <c r="A11" s="25" t="s">
        <v>236</v>
      </c>
      <c r="B11" s="25"/>
      <c r="C11" s="23"/>
      <c r="D11" s="22"/>
      <c r="E11" s="22"/>
      <c r="F11" s="22"/>
    </row>
    <row r="12" spans="1:6" s="10" customFormat="1" ht="100.2" customHeight="1">
      <c r="A12" s="132" t="s">
        <v>237</v>
      </c>
      <c r="B12" s="106"/>
      <c r="C12" s="106"/>
      <c r="D12" s="106"/>
      <c r="E12" s="106"/>
      <c r="F12" s="106"/>
    </row>
    <row r="13" spans="1:6" ht="13.8"/>
    <row r="16" spans="1:6" ht="13.8"/>
    <row r="17" spans="1:5" ht="13.8"/>
    <row r="18" spans="1:5" ht="13.8">
      <c r="A18" s="3"/>
      <c r="B18" s="3"/>
      <c r="C18" s="3"/>
    </row>
    <row r="19" spans="1:5" ht="13.8">
      <c r="A19" s="3"/>
      <c r="B19" s="3"/>
      <c r="C19" s="3"/>
    </row>
    <row r="20" spans="1:5" ht="13.8">
      <c r="A20" s="3"/>
      <c r="B20" s="3"/>
      <c r="C20" s="3"/>
    </row>
    <row r="21" spans="1:5" ht="13.8">
      <c r="A21" s="3"/>
      <c r="B21" s="3"/>
      <c r="C21" s="3"/>
    </row>
    <row r="23" spans="1:5" ht="15.75" customHeight="1">
      <c r="A23" s="189"/>
      <c r="B23" s="128"/>
    </row>
    <row r="24" spans="1:5" ht="13.8">
      <c r="A24" s="4"/>
      <c r="B24" s="4"/>
      <c r="C24" s="4"/>
      <c r="D24" s="4"/>
      <c r="E24" s="4"/>
    </row>
    <row r="25" spans="1:5" ht="13.8">
      <c r="A25" s="3"/>
      <c r="B25" s="3"/>
      <c r="C25" s="3"/>
      <c r="D25" s="3"/>
      <c r="E25" s="17"/>
    </row>
    <row r="26" spans="1:5" ht="13.8">
      <c r="A26" s="3"/>
      <c r="B26" s="3"/>
      <c r="C26" s="3"/>
      <c r="D26" s="3"/>
      <c r="E26" s="17"/>
    </row>
    <row r="27" spans="1:5" ht="13.8">
      <c r="A27" s="3"/>
      <c r="B27" s="3"/>
      <c r="C27" s="3"/>
      <c r="D27" s="3"/>
      <c r="E27" s="17"/>
    </row>
    <row r="28" spans="1:5" ht="13.8">
      <c r="A28" s="3"/>
      <c r="B28" s="3"/>
      <c r="C28" s="3"/>
      <c r="D28" s="3"/>
      <c r="E28" s="17"/>
    </row>
    <row r="29" spans="1:5" ht="13.8">
      <c r="A29" s="3"/>
      <c r="B29" s="3"/>
      <c r="C29" s="3"/>
      <c r="D29" s="3"/>
      <c r="E29" s="17"/>
    </row>
    <row r="30" spans="1:5" ht="13.8">
      <c r="A30" s="3"/>
      <c r="B30" s="3"/>
      <c r="C30" s="3"/>
      <c r="D30" s="3"/>
      <c r="E30" s="17"/>
    </row>
    <row r="31" spans="1:5" ht="13.8">
      <c r="A31" s="3"/>
      <c r="B31" s="3"/>
      <c r="C31" s="3"/>
      <c r="D31" s="3"/>
      <c r="E31" s="17"/>
    </row>
    <row r="32" spans="1:5" ht="13.8">
      <c r="A32" s="3"/>
      <c r="B32" s="3"/>
      <c r="C32" s="3"/>
      <c r="D32" s="3"/>
      <c r="E32" s="17"/>
    </row>
    <row r="33" spans="1:5" ht="13.8">
      <c r="A33" s="3"/>
      <c r="B33" s="3"/>
      <c r="C33" s="3"/>
      <c r="D33" s="3"/>
      <c r="E33" s="17"/>
    </row>
    <row r="34" spans="1:5" ht="13.8">
      <c r="A34" s="3"/>
      <c r="B34" s="3"/>
      <c r="C34" s="3"/>
      <c r="D34" s="3"/>
      <c r="E34" s="17"/>
    </row>
    <row r="35" spans="1:5" ht="13.8">
      <c r="A35" s="3"/>
      <c r="B35" s="3"/>
      <c r="C35" s="3"/>
      <c r="D35" s="3"/>
      <c r="E35" s="17"/>
    </row>
    <row r="36" spans="1:5" ht="13.8">
      <c r="A36" s="3"/>
      <c r="B36" s="3"/>
      <c r="C36" s="3"/>
      <c r="D36" s="3"/>
      <c r="E36" s="17"/>
    </row>
    <row r="37" spans="1:5" ht="13.8">
      <c r="A37" s="3"/>
      <c r="B37" s="3"/>
      <c r="C37" s="3"/>
      <c r="D37" s="3"/>
      <c r="E37" s="17"/>
    </row>
    <row r="38" spans="1:5" ht="13.8">
      <c r="A38" s="3"/>
      <c r="B38" s="3"/>
      <c r="C38" s="3"/>
      <c r="D38" s="3"/>
      <c r="E38" s="17"/>
    </row>
    <row r="39" spans="1:5" ht="13.8">
      <c r="A39" s="3"/>
      <c r="B39" s="3"/>
      <c r="C39" s="3"/>
      <c r="D39" s="3"/>
      <c r="E39" s="17"/>
    </row>
    <row r="40" spans="1:5" ht="13.8">
      <c r="A40" s="3"/>
      <c r="B40" s="3"/>
      <c r="C40" s="3"/>
      <c r="D40" s="3"/>
      <c r="E40" s="17"/>
    </row>
    <row r="41" spans="1:5" ht="13.8">
      <c r="A41" s="3"/>
      <c r="B41" s="3"/>
      <c r="C41" s="3"/>
      <c r="D41" s="3"/>
      <c r="E41" s="17"/>
    </row>
    <row r="42" spans="1:5" ht="13.8">
      <c r="A42" s="3"/>
      <c r="B42" s="3"/>
      <c r="C42" s="3"/>
      <c r="D42" s="3"/>
      <c r="E42" s="17"/>
    </row>
    <row r="43" spans="1:5" ht="13.8">
      <c r="A43" s="3"/>
      <c r="B43" s="3"/>
      <c r="C43" s="3"/>
      <c r="D43" s="3"/>
      <c r="E43" s="17"/>
    </row>
    <row r="44" spans="1:5" ht="13.8">
      <c r="A44" s="3"/>
      <c r="B44" s="3"/>
      <c r="C44" s="3"/>
      <c r="D44" s="3"/>
      <c r="E44" s="17"/>
    </row>
    <row r="45" spans="1:5" ht="13.8">
      <c r="A45" s="3"/>
      <c r="B45" s="3"/>
      <c r="C45" s="3"/>
      <c r="D45" s="3"/>
      <c r="E45" s="17"/>
    </row>
    <row r="47" spans="1:5" ht="18">
      <c r="A47" s="189"/>
      <c r="B47" s="128"/>
    </row>
    <row r="48" spans="1:5" ht="13.8">
      <c r="A48" s="4"/>
      <c r="B48" s="4"/>
      <c r="C48" s="4"/>
    </row>
    <row r="49" spans="1:3" ht="13.8">
      <c r="A49" s="3"/>
      <c r="B49" s="3"/>
      <c r="C49" s="17"/>
    </row>
    <row r="50" spans="1:3" ht="13.8">
      <c r="A50" s="3"/>
      <c r="B50" s="3"/>
      <c r="C50" s="17"/>
    </row>
    <row r="51" spans="1:3" ht="13.8">
      <c r="A51" s="3"/>
      <c r="B51" s="6"/>
      <c r="C51" s="17"/>
    </row>
    <row r="52" spans="1:3" ht="13.8">
      <c r="A52" s="3"/>
      <c r="B52" s="3"/>
      <c r="C52" s="17"/>
    </row>
    <row r="53" spans="1:3" ht="13.8">
      <c r="A53" s="3"/>
      <c r="B53" s="3"/>
      <c r="C53" s="17"/>
    </row>
    <row r="54" spans="1:3" ht="13.8">
      <c r="A54" s="3"/>
      <c r="B54" s="6"/>
      <c r="C54" s="17"/>
    </row>
    <row r="55" spans="1:3" ht="13.8">
      <c r="A55" s="3"/>
      <c r="B55" s="3"/>
      <c r="C55" s="17"/>
    </row>
  </sheetData>
  <sheetProtection sheet="1" objects="1" scenarios="1"/>
  <mergeCells count="10">
    <mergeCell ref="A23:B23"/>
    <mergeCell ref="A47:B47"/>
    <mergeCell ref="A12:F12"/>
    <mergeCell ref="B8:F8"/>
    <mergeCell ref="A1:F1"/>
    <mergeCell ref="A2:F2"/>
    <mergeCell ref="B5:F5"/>
    <mergeCell ref="B6:F6"/>
    <mergeCell ref="B7:F7"/>
    <mergeCell ref="B4:F4"/>
  </mergeCells>
  <pageMargins left="0.7" right="0.7" top="0.75" bottom="0.75" header="0.3" footer="0.3"/>
  <pageSetup orientation="portrait" horizontalDpi="0" verticalDpi="0" r:id="rId1"/>
  <ignoredErrors>
    <ignoredError sqref="A4:A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109</vt:i4>
      </vt:variant>
    </vt:vector>
  </HeadingPairs>
  <TitlesOfParts>
    <vt:vector size="115" baseType="lpstr">
      <vt:lpstr>Estimated Tax</vt:lpstr>
      <vt:lpstr>IntermediateResults</vt:lpstr>
      <vt:lpstr>TaxTables</vt:lpstr>
      <vt:lpstr>Tax</vt:lpstr>
      <vt:lpstr>SSTax</vt:lpstr>
      <vt:lpstr>Version</vt:lpstr>
      <vt:lpstr>ET_AdjustedGrossIncome</vt:lpstr>
      <vt:lpstr>ET_AmountDue</vt:lpstr>
      <vt:lpstr>ET_SpouseAge</vt:lpstr>
      <vt:lpstr>ET_TaxableIncome</vt:lpstr>
      <vt:lpstr>ET_TaxpayerAge</vt:lpstr>
      <vt:lpstr>ET_TotalTax</vt:lpstr>
      <vt:lpstr>IN_AlimonyPaid</vt:lpstr>
      <vt:lpstr>IN_CapitalGains</vt:lpstr>
      <vt:lpstr>IN_DoctorsVisits</vt:lpstr>
      <vt:lpstr>IN_EducatorExpenses</vt:lpstr>
      <vt:lpstr>IN_EstimatedTaxesPaid</vt:lpstr>
      <vt:lpstr>IN_FilingStatus</vt:lpstr>
      <vt:lpstr>IN_GiftsToCharity</vt:lpstr>
      <vt:lpstr>IN_HealthSavingsAcct</vt:lpstr>
      <vt:lpstr>IN_IRADeduction</vt:lpstr>
      <vt:lpstr>IN_MedicalAids</vt:lpstr>
      <vt:lpstr>IN_MedicalInsurance</vt:lpstr>
      <vt:lpstr>IN_MedicalMiles</vt:lpstr>
      <vt:lpstr>IN_MortgageInterest</vt:lpstr>
      <vt:lpstr>IN_NonCashGiftsToCharity</vt:lpstr>
      <vt:lpstr>IN_NonrefundableCredits</vt:lpstr>
      <vt:lpstr>IN_OrdinaryDividends</vt:lpstr>
      <vt:lpstr>IN_OtherMedicalExpenses</vt:lpstr>
      <vt:lpstr>IN_PerscriptionDrugs</vt:lpstr>
      <vt:lpstr>IN_PersonalPropertyTax</vt:lpstr>
      <vt:lpstr>IN_PropertyTax</vt:lpstr>
      <vt:lpstr>IN_QualifiedDividends</vt:lpstr>
      <vt:lpstr>IN_RefundableCredits</vt:lpstr>
      <vt:lpstr>IN_RetirementAccounts</vt:lpstr>
      <vt:lpstr>IN_SalesTax</vt:lpstr>
      <vt:lpstr>IN_SocialSecurity</vt:lpstr>
      <vt:lpstr>IN_SpouseLTC</vt:lpstr>
      <vt:lpstr>IN_StateIncomeTax</vt:lpstr>
      <vt:lpstr>IN_StudentLoanInterest</vt:lpstr>
      <vt:lpstr>IN_TaxableInterest</vt:lpstr>
      <vt:lpstr>IN_TaxExemptInterest</vt:lpstr>
      <vt:lpstr>IN_TaxpayerLTC</vt:lpstr>
      <vt:lpstr>IN_Wages</vt:lpstr>
      <vt:lpstr>IN_Withholding</vt:lpstr>
      <vt:lpstr>IR_Adjustments</vt:lpstr>
      <vt:lpstr>IR_CapitalGains</vt:lpstr>
      <vt:lpstr>IR_Deductions</vt:lpstr>
      <vt:lpstr>IR_Exemptions</vt:lpstr>
      <vt:lpstr>IR_MedicalDeduction</vt:lpstr>
      <vt:lpstr>IR_OtherTaxes</vt:lpstr>
      <vt:lpstr>IR_Payments</vt:lpstr>
      <vt:lpstr>IR_StateAndLocalTaxes</vt:lpstr>
      <vt:lpstr>IR_TotalIncome</vt:lpstr>
      <vt:lpstr>IR_TotalIncomeWithoutSS</vt:lpstr>
      <vt:lpstr>Tax!Line_14</vt:lpstr>
      <vt:lpstr>SSTax!SS_Line_1</vt:lpstr>
      <vt:lpstr>SSTax!SS_Line_10</vt:lpstr>
      <vt:lpstr>SSTax!SS_Line_11</vt:lpstr>
      <vt:lpstr>SSTax!SS_Line_12</vt:lpstr>
      <vt:lpstr>SSTax!SS_Line_13</vt:lpstr>
      <vt:lpstr>SSTax!SS_Line_14</vt:lpstr>
      <vt:lpstr>SSTax!SS_Line_15</vt:lpstr>
      <vt:lpstr>SSTax!SS_Line_16</vt:lpstr>
      <vt:lpstr>SSTax!SS_Line_17</vt:lpstr>
      <vt:lpstr>SSTax!SS_Line_18</vt:lpstr>
      <vt:lpstr>SSTax!SS_Line_19</vt:lpstr>
      <vt:lpstr>SSTax!SS_Line_2</vt:lpstr>
      <vt:lpstr>SSTax!SS_Line_3</vt:lpstr>
      <vt:lpstr>SSTax!SS_Line_4</vt:lpstr>
      <vt:lpstr>SSTax!SS_Line_5</vt:lpstr>
      <vt:lpstr>SSTax!SS_Line_6</vt:lpstr>
      <vt:lpstr>SSTax!SS_Line_7</vt:lpstr>
      <vt:lpstr>SSTax!SS_Line_8</vt:lpstr>
      <vt:lpstr>SSTax!SS_Line_9</vt:lpstr>
      <vt:lpstr>SS_TaxableSocialSecurity</vt:lpstr>
      <vt:lpstr>TT_BrktEnd</vt:lpstr>
      <vt:lpstr>TT_BrktStart</vt:lpstr>
      <vt:lpstr>TT_BusinessMileage</vt:lpstr>
      <vt:lpstr>TT_CG_Table</vt:lpstr>
      <vt:lpstr>TT_CharityMileage</vt:lpstr>
      <vt:lpstr>TT_CumTax</vt:lpstr>
      <vt:lpstr>TT_FilingStatus</vt:lpstr>
      <vt:lpstr>TT_MedicalMileage</vt:lpstr>
      <vt:lpstr>TT_SS_Table</vt:lpstr>
      <vt:lpstr>TT_StdDeduct_Table</vt:lpstr>
      <vt:lpstr>TT_Tax_Table</vt:lpstr>
      <vt:lpstr>TT_TaxRate</vt:lpstr>
      <vt:lpstr>Tax!TX_Line_1</vt:lpstr>
      <vt:lpstr>Tax!TX_Line_10</vt:lpstr>
      <vt:lpstr>Tax!TX_Line_11</vt:lpstr>
      <vt:lpstr>Tax!TX_Line_12</vt:lpstr>
      <vt:lpstr>Tax!TX_Line_13</vt:lpstr>
      <vt:lpstr>Tax!TX_Line_14</vt:lpstr>
      <vt:lpstr>Tax!TX_Line_15</vt:lpstr>
      <vt:lpstr>Tax!TX_Line_16</vt:lpstr>
      <vt:lpstr>Tax!TX_Line_17</vt:lpstr>
      <vt:lpstr>Tax!TX_Line_18</vt:lpstr>
      <vt:lpstr>Tax!TX_Line_19</vt:lpstr>
      <vt:lpstr>Tax!TX_Line_2</vt:lpstr>
      <vt:lpstr>Tax!TX_Line_20</vt:lpstr>
      <vt:lpstr>Tax!TX_Line_21</vt:lpstr>
      <vt:lpstr>Tax!TX_Line_22</vt:lpstr>
      <vt:lpstr>Tax!TX_Line_23</vt:lpstr>
      <vt:lpstr>Tax!TX_Line_24</vt:lpstr>
      <vt:lpstr>Tax!TX_Line_25</vt:lpstr>
      <vt:lpstr>Tax!TX_Line_3</vt:lpstr>
      <vt:lpstr>Tax!TX_Line_4</vt:lpstr>
      <vt:lpstr>Tax!TX_Line_5</vt:lpstr>
      <vt:lpstr>Tax!TX_Line_6</vt:lpstr>
      <vt:lpstr>Tax!TX_Line_7</vt:lpstr>
      <vt:lpstr>Tax!TX_Line_8</vt:lpstr>
      <vt:lpstr>Tax!TX_Line_9</vt:lpstr>
      <vt:lpstr>TX_TotalTax</vt:lpstr>
      <vt:lpstr>Version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dc:creator>
  <cp:lastModifiedBy>bruce</cp:lastModifiedBy>
  <cp:lastPrinted>2025-10-20T05:20:26Z</cp:lastPrinted>
  <dcterms:created xsi:type="dcterms:W3CDTF">2025-10-18T18:48:27Z</dcterms:created>
  <dcterms:modified xsi:type="dcterms:W3CDTF">2025-10-20T16:15:28Z</dcterms:modified>
</cp:coreProperties>
</file>